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Звіти\Звіт 2024\2024\Публічне представлення звіту за 2024 рік\"/>
    </mc:Choice>
  </mc:AlternateContent>
  <bookViews>
    <workbookView xWindow="360" yWindow="15" windowWidth="11340" windowHeight="6540"/>
  </bookViews>
  <sheets>
    <sheet name="Додаток" sheetId="13" r:id="rId1"/>
  </sheets>
  <definedNames>
    <definedName name="_xlnm.Print_Titles" localSheetId="0">Додаток!$4:$7</definedName>
    <definedName name="_xlnm.Print_Area" localSheetId="0">Додаток!$A$1:$L$487</definedName>
  </definedNames>
  <calcPr calcId="152511"/>
</workbook>
</file>

<file path=xl/calcChain.xml><?xml version="1.0" encoding="utf-8"?>
<calcChain xmlns="http://schemas.openxmlformats.org/spreadsheetml/2006/main">
  <c r="F450" i="13" l="1"/>
  <c r="L424" i="13" l="1"/>
  <c r="I424" i="13"/>
  <c r="J424" i="13"/>
  <c r="K424" i="13" s="1"/>
  <c r="I341" i="13"/>
  <c r="J341" i="13"/>
  <c r="K341" i="13"/>
  <c r="L341" i="13"/>
  <c r="I98" i="13"/>
  <c r="I17" i="13"/>
  <c r="I18" i="13"/>
  <c r="L415" i="13" l="1"/>
  <c r="L450" i="13"/>
  <c r="L460" i="13" l="1"/>
  <c r="F87" i="13" l="1"/>
  <c r="E87" i="13"/>
  <c r="D11" i="13"/>
  <c r="H119" i="13"/>
  <c r="G119" i="13"/>
  <c r="L432" i="13"/>
  <c r="L439" i="13"/>
  <c r="I482" i="13"/>
  <c r="J482" i="13"/>
  <c r="I483" i="13"/>
  <c r="I484" i="13"/>
  <c r="J484" i="13"/>
  <c r="G483" i="13"/>
  <c r="E480" i="13"/>
  <c r="G322" i="13"/>
  <c r="F422" i="13" l="1"/>
  <c r="D416" i="13"/>
  <c r="I417" i="13"/>
  <c r="L417" i="13" s="1"/>
  <c r="J417" i="13"/>
  <c r="I410" i="13"/>
  <c r="L410" i="13" s="1"/>
  <c r="J410" i="13"/>
  <c r="K410" i="13" s="1"/>
  <c r="I411" i="13"/>
  <c r="L411" i="13" s="1"/>
  <c r="J411" i="13"/>
  <c r="K417" i="13" l="1"/>
  <c r="K411" i="13"/>
  <c r="H354" i="13"/>
  <c r="F354" i="13"/>
  <c r="J354" i="13" s="1"/>
  <c r="I354" i="13"/>
  <c r="L354" i="13" s="1"/>
  <c r="I355" i="13"/>
  <c r="J355" i="13"/>
  <c r="I356" i="13"/>
  <c r="L356" i="13" s="1"/>
  <c r="J356" i="13"/>
  <c r="K354" i="13" l="1"/>
  <c r="K356" i="13"/>
  <c r="K355" i="13"/>
  <c r="L355" i="13"/>
  <c r="D338" i="13"/>
  <c r="D303" i="13" l="1"/>
  <c r="I306" i="13"/>
  <c r="L306" i="13" s="1"/>
  <c r="J306" i="13"/>
  <c r="K306" i="13" l="1"/>
  <c r="D275" i="13"/>
  <c r="C275" i="13"/>
  <c r="E243" i="13"/>
  <c r="I243" i="13" s="1"/>
  <c r="L243" i="13" s="1"/>
  <c r="F243" i="13"/>
  <c r="G243" i="13"/>
  <c r="H243" i="13"/>
  <c r="D243" i="13"/>
  <c r="D259" i="13"/>
  <c r="J259" i="13" s="1"/>
  <c r="D258" i="13"/>
  <c r="J258" i="13" s="1"/>
  <c r="I259" i="13"/>
  <c r="L259" i="13" s="1"/>
  <c r="I260" i="13"/>
  <c r="L260" i="13" s="1"/>
  <c r="J260" i="13"/>
  <c r="I261" i="13"/>
  <c r="L261" i="13" s="1"/>
  <c r="J261" i="13"/>
  <c r="H255" i="13"/>
  <c r="F255" i="13"/>
  <c r="D255" i="13"/>
  <c r="I255" i="13"/>
  <c r="L255" i="13" s="1"/>
  <c r="I256" i="13"/>
  <c r="J256" i="13"/>
  <c r="I257" i="13"/>
  <c r="L257" i="13" s="1"/>
  <c r="J257" i="13"/>
  <c r="I258" i="13"/>
  <c r="L258" i="13" s="1"/>
  <c r="I244" i="13"/>
  <c r="J244" i="13"/>
  <c r="I245" i="13"/>
  <c r="L245" i="13" s="1"/>
  <c r="J245" i="13"/>
  <c r="I246" i="13"/>
  <c r="L246" i="13" s="1"/>
  <c r="J246" i="13"/>
  <c r="E237" i="13"/>
  <c r="I237" i="13" s="1"/>
  <c r="L237" i="13" s="1"/>
  <c r="F237" i="13"/>
  <c r="G237" i="13"/>
  <c r="H237" i="13"/>
  <c r="D237" i="13"/>
  <c r="I238" i="13"/>
  <c r="J238" i="13"/>
  <c r="I239" i="13"/>
  <c r="L239" i="13" s="1"/>
  <c r="J239" i="13"/>
  <c r="I240" i="13"/>
  <c r="J240" i="13"/>
  <c r="H219" i="13"/>
  <c r="G219" i="13"/>
  <c r="F219" i="13"/>
  <c r="E219" i="13"/>
  <c r="D219" i="13"/>
  <c r="C219" i="13"/>
  <c r="J243" i="13" l="1"/>
  <c r="K243" i="13" s="1"/>
  <c r="K245" i="13"/>
  <c r="K261" i="13"/>
  <c r="K258" i="13"/>
  <c r="K260" i="13"/>
  <c r="K257" i="13"/>
  <c r="J237" i="13"/>
  <c r="K237" i="13" s="1"/>
  <c r="K239" i="13"/>
  <c r="J255" i="13"/>
  <c r="K255" i="13" s="1"/>
  <c r="K259" i="13"/>
  <c r="K256" i="13"/>
  <c r="L256" i="13"/>
  <c r="K246" i="13"/>
  <c r="K244" i="13"/>
  <c r="K240" i="13"/>
  <c r="L244" i="13"/>
  <c r="L240" i="13"/>
  <c r="K238" i="13"/>
  <c r="L238" i="13"/>
  <c r="I201" i="13" l="1"/>
  <c r="L201" i="13" s="1"/>
  <c r="F191" i="13"/>
  <c r="J191" i="13" s="1"/>
  <c r="I190" i="13"/>
  <c r="I191" i="13"/>
  <c r="I192" i="13"/>
  <c r="L192" i="13" s="1"/>
  <c r="J192" i="13"/>
  <c r="F166" i="13"/>
  <c r="I172" i="13"/>
  <c r="L172" i="13" s="1"/>
  <c r="J172" i="13"/>
  <c r="F158" i="13"/>
  <c r="I189" i="13"/>
  <c r="L189" i="13" s="1"/>
  <c r="J189" i="13"/>
  <c r="K189" i="13" s="1"/>
  <c r="I187" i="13"/>
  <c r="L187" i="13" s="1"/>
  <c r="J187" i="13"/>
  <c r="K172" i="13" l="1"/>
  <c r="K187" i="13"/>
  <c r="F200" i="13"/>
  <c r="F190" i="13"/>
  <c r="F154" i="13"/>
  <c r="L190" i="13"/>
  <c r="K192" i="13"/>
  <c r="K191" i="13"/>
  <c r="L191" i="13"/>
  <c r="F201" i="13" l="1"/>
  <c r="J201" i="13" s="1"/>
  <c r="K201" i="13" s="1"/>
  <c r="J190" i="13"/>
  <c r="K190" i="13" s="1"/>
  <c r="D176" i="13" l="1"/>
  <c r="D166" i="13" s="1"/>
  <c r="I186" i="13"/>
  <c r="J186" i="13"/>
  <c r="K186" i="13"/>
  <c r="L186" i="13"/>
  <c r="I174" i="13"/>
  <c r="K174" i="13" s="1"/>
  <c r="J174" i="13"/>
  <c r="I170" i="13"/>
  <c r="L170" i="13" s="1"/>
  <c r="J170" i="13"/>
  <c r="D164" i="13"/>
  <c r="C164" i="13"/>
  <c r="D158" i="13"/>
  <c r="J163" i="13"/>
  <c r="I163" i="13"/>
  <c r="L163" i="13" s="1"/>
  <c r="I160" i="13"/>
  <c r="L160" i="13" s="1"/>
  <c r="J160" i="13"/>
  <c r="K160" i="13" s="1"/>
  <c r="I159" i="13"/>
  <c r="L159" i="13" s="1"/>
  <c r="J159" i="13"/>
  <c r="K159" i="13" s="1"/>
  <c r="D107" i="13"/>
  <c r="J107" i="13" s="1"/>
  <c r="I107" i="13"/>
  <c r="L107" i="13" s="1"/>
  <c r="I108" i="13"/>
  <c r="J108" i="13"/>
  <c r="I109" i="13"/>
  <c r="J109" i="13"/>
  <c r="L174" i="13" l="1"/>
  <c r="K170" i="13"/>
  <c r="K107" i="13"/>
  <c r="K163" i="13"/>
  <c r="K108" i="13"/>
  <c r="L108" i="13"/>
  <c r="K109" i="13"/>
  <c r="L109" i="13"/>
  <c r="E416" i="13" l="1"/>
  <c r="E247" i="13"/>
  <c r="E166" i="13"/>
  <c r="C359" i="13"/>
  <c r="C433" i="13"/>
  <c r="C251" i="13"/>
  <c r="C156" i="13"/>
  <c r="C92" i="13"/>
  <c r="C11" i="13"/>
  <c r="H232" i="13" l="1"/>
  <c r="G232" i="13"/>
  <c r="F232" i="13"/>
  <c r="E232" i="13"/>
  <c r="D232" i="13"/>
  <c r="C232" i="13"/>
  <c r="D397" i="13" l="1"/>
  <c r="F483" i="13" l="1"/>
  <c r="J483" i="13" s="1"/>
  <c r="I364" i="13" l="1"/>
  <c r="D433" i="13" l="1"/>
  <c r="I435" i="13"/>
  <c r="J435" i="13"/>
  <c r="G416" i="13"/>
  <c r="H416" i="13"/>
  <c r="F416" i="13"/>
  <c r="I400" i="13"/>
  <c r="J400" i="13"/>
  <c r="K400" i="13" s="1"/>
  <c r="E387" i="13"/>
  <c r="F387" i="13"/>
  <c r="D387" i="13"/>
  <c r="H373" i="13"/>
  <c r="G373" i="13"/>
  <c r="F373" i="13"/>
  <c r="E373" i="13"/>
  <c r="H365" i="13"/>
  <c r="G365" i="13"/>
  <c r="F365" i="13"/>
  <c r="E365" i="13"/>
  <c r="D359" i="13"/>
  <c r="H349" i="13"/>
  <c r="H348" i="13" s="1"/>
  <c r="G349" i="13"/>
  <c r="F349" i="13"/>
  <c r="F348" i="13" s="1"/>
  <c r="E349" i="13"/>
  <c r="D349" i="13"/>
  <c r="D348" i="13" s="1"/>
  <c r="C349" i="13"/>
  <c r="I358" i="13"/>
  <c r="L358" i="13" s="1"/>
  <c r="J358" i="13"/>
  <c r="I360" i="13"/>
  <c r="J360" i="13"/>
  <c r="I361" i="13"/>
  <c r="J361" i="13"/>
  <c r="L400" i="13" l="1"/>
  <c r="L435" i="13"/>
  <c r="L360" i="13"/>
  <c r="L361" i="13"/>
  <c r="K435" i="13"/>
  <c r="K361" i="13"/>
  <c r="K360" i="13"/>
  <c r="F363" i="13"/>
  <c r="K358" i="13"/>
  <c r="H363" i="13"/>
  <c r="D289" i="13"/>
  <c r="E286" i="13"/>
  <c r="F286" i="13"/>
  <c r="G286" i="13"/>
  <c r="H286" i="13"/>
  <c r="D286" i="13"/>
  <c r="C286" i="13"/>
  <c r="G251" i="13" l="1"/>
  <c r="H251" i="13"/>
  <c r="E251" i="13"/>
  <c r="I251" i="13" s="1"/>
  <c r="F251" i="13"/>
  <c r="D251" i="13"/>
  <c r="G247" i="13"/>
  <c r="H247" i="13"/>
  <c r="F247" i="13"/>
  <c r="J247" i="13" s="1"/>
  <c r="I247" i="13"/>
  <c r="I248" i="13"/>
  <c r="J248" i="13"/>
  <c r="I249" i="13"/>
  <c r="J249" i="13"/>
  <c r="I250" i="13"/>
  <c r="J250" i="13"/>
  <c r="K250" i="13" s="1"/>
  <c r="I252" i="13"/>
  <c r="L252" i="13" s="1"/>
  <c r="J252" i="13"/>
  <c r="I253" i="13"/>
  <c r="J253" i="13"/>
  <c r="I254" i="13"/>
  <c r="J254" i="13"/>
  <c r="J251" i="13" l="1"/>
  <c r="L251" i="13" s="1"/>
  <c r="L247" i="13"/>
  <c r="L249" i="13"/>
  <c r="L250" i="13"/>
  <c r="L253" i="13"/>
  <c r="K247" i="13"/>
  <c r="K252" i="13"/>
  <c r="K249" i="13"/>
  <c r="K253" i="13"/>
  <c r="K248" i="13"/>
  <c r="K251" i="13"/>
  <c r="K254" i="13"/>
  <c r="L254" i="13"/>
  <c r="L248" i="13"/>
  <c r="C451" i="13" l="1"/>
  <c r="C416" i="13"/>
  <c r="E412" i="13"/>
  <c r="I376" i="13"/>
  <c r="L376" i="13" s="1"/>
  <c r="J376" i="13"/>
  <c r="I374" i="13"/>
  <c r="J374" i="13"/>
  <c r="I375" i="13"/>
  <c r="J375" i="13"/>
  <c r="K376" i="13" l="1"/>
  <c r="K375" i="13"/>
  <c r="K374" i="13"/>
  <c r="G477" i="13"/>
  <c r="G480" i="13"/>
  <c r="L374" i="13"/>
  <c r="L375" i="13"/>
  <c r="C332" i="13"/>
  <c r="E307" i="13"/>
  <c r="G307" i="13"/>
  <c r="I156" i="13" l="1"/>
  <c r="I157" i="13"/>
  <c r="J157" i="13"/>
  <c r="L157" i="13" l="1"/>
  <c r="K157" i="13"/>
  <c r="F128" i="13" l="1"/>
  <c r="H158" i="13" l="1"/>
  <c r="G158" i="13"/>
  <c r="E158" i="13"/>
  <c r="E155" i="13" s="1"/>
  <c r="C158" i="13"/>
  <c r="D156" i="13"/>
  <c r="J156" i="13" s="1"/>
  <c r="D92" i="13"/>
  <c r="J98" i="13"/>
  <c r="K98" i="13" s="1"/>
  <c r="L98" i="13"/>
  <c r="J18" i="13"/>
  <c r="K18" i="13" s="1"/>
  <c r="J17" i="13"/>
  <c r="K17" i="13" s="1"/>
  <c r="L18" i="13"/>
  <c r="K156" i="13" l="1"/>
  <c r="L156" i="13"/>
  <c r="C199" i="13"/>
  <c r="C52" i="13"/>
  <c r="C50" i="13" s="1"/>
  <c r="C46" i="13"/>
  <c r="E24" i="13"/>
  <c r="E22" i="13" s="1"/>
  <c r="E128" i="13"/>
  <c r="L472" i="13" l="1"/>
  <c r="L436" i="13"/>
  <c r="H483" i="13"/>
  <c r="G412" i="13"/>
  <c r="H412" i="13"/>
  <c r="I205" i="13" l="1"/>
  <c r="D451" i="13" l="1"/>
  <c r="I455" i="13"/>
  <c r="J455" i="13"/>
  <c r="L455" i="13" s="1"/>
  <c r="I453" i="13"/>
  <c r="J453" i="13"/>
  <c r="L453" i="13" l="1"/>
  <c r="K453" i="13"/>
  <c r="K455" i="13"/>
  <c r="I419" i="13"/>
  <c r="J419" i="13"/>
  <c r="K419" i="13" l="1"/>
  <c r="F412" i="13" l="1"/>
  <c r="D204" i="13"/>
  <c r="C204" i="13"/>
  <c r="G211" i="13"/>
  <c r="E224" i="13"/>
  <c r="F224" i="13"/>
  <c r="G224" i="13"/>
  <c r="H224" i="13"/>
  <c r="D224" i="13"/>
  <c r="D121" i="13" l="1"/>
  <c r="C121" i="13"/>
  <c r="F24" i="13" l="1"/>
  <c r="F22" i="13" s="1"/>
  <c r="J22" i="13" s="1"/>
  <c r="I22" i="13"/>
  <c r="I23" i="13"/>
  <c r="J23" i="13"/>
  <c r="I24" i="13"/>
  <c r="I25" i="13"/>
  <c r="L25" i="13" s="1"/>
  <c r="J25" i="13"/>
  <c r="I26" i="13"/>
  <c r="J26" i="13"/>
  <c r="D199" i="13"/>
  <c r="I165" i="13"/>
  <c r="J165" i="13"/>
  <c r="L22" i="13" l="1"/>
  <c r="L165" i="13"/>
  <c r="K165" i="13"/>
  <c r="K25" i="13"/>
  <c r="K23" i="13"/>
  <c r="K22" i="13"/>
  <c r="J24" i="13"/>
  <c r="K24" i="13" s="1"/>
  <c r="K26" i="13"/>
  <c r="L26" i="13"/>
  <c r="L23" i="13"/>
  <c r="L24" i="13" l="1"/>
  <c r="D52" i="13" l="1"/>
  <c r="D50" i="13" s="1"/>
  <c r="J50" i="13" s="1"/>
  <c r="I50" i="13"/>
  <c r="I51" i="13"/>
  <c r="J51" i="13"/>
  <c r="I52" i="13"/>
  <c r="I53" i="13"/>
  <c r="L53" i="13" s="1"/>
  <c r="J53" i="13"/>
  <c r="I54" i="13"/>
  <c r="J54" i="13"/>
  <c r="D46" i="13"/>
  <c r="I47" i="13"/>
  <c r="L47" i="13" s="1"/>
  <c r="J47" i="13"/>
  <c r="I48" i="13"/>
  <c r="J48" i="13"/>
  <c r="I49" i="13"/>
  <c r="J49" i="13"/>
  <c r="L49" i="13" l="1"/>
  <c r="K53" i="13"/>
  <c r="J52" i="13"/>
  <c r="K52" i="13" s="1"/>
  <c r="K50" i="13"/>
  <c r="K51" i="13"/>
  <c r="K49" i="13"/>
  <c r="K54" i="13"/>
  <c r="L51" i="13"/>
  <c r="K47" i="13"/>
  <c r="K48" i="13"/>
  <c r="L48" i="13"/>
  <c r="D32" i="13" l="1"/>
  <c r="C32" i="13"/>
  <c r="I242" i="13" l="1"/>
  <c r="J242" i="13"/>
  <c r="L242" i="13" l="1"/>
  <c r="K242" i="13"/>
  <c r="G464" i="13"/>
  <c r="G463" i="13" s="1"/>
  <c r="E464" i="13"/>
  <c r="E463" i="13" s="1"/>
  <c r="E121" i="13"/>
  <c r="E119" i="13" s="1"/>
  <c r="C35" i="13" l="1"/>
  <c r="C28" i="13"/>
  <c r="D28" i="13"/>
  <c r="C457" i="13" l="1"/>
  <c r="H457" i="13" l="1"/>
  <c r="G457" i="13"/>
  <c r="F457" i="13"/>
  <c r="E457" i="13"/>
  <c r="D457" i="13"/>
  <c r="H338" i="13" l="1"/>
  <c r="G338" i="13"/>
  <c r="F338" i="13"/>
  <c r="E338" i="13"/>
  <c r="I480" i="13" l="1"/>
  <c r="F479" i="13" l="1"/>
  <c r="F477" i="13" l="1"/>
  <c r="F480" i="13" s="1"/>
  <c r="H464" i="13"/>
  <c r="H463" i="13" s="1"/>
  <c r="F464" i="13"/>
  <c r="F463" i="13" s="1"/>
  <c r="I466" i="13"/>
  <c r="J466" i="13"/>
  <c r="L466" i="13" l="1"/>
  <c r="J480" i="13"/>
  <c r="L480" i="13" s="1"/>
  <c r="K466" i="13"/>
  <c r="L267" i="13"/>
  <c r="G342" i="13" l="1"/>
  <c r="H342" i="13"/>
  <c r="H228" i="13" l="1"/>
  <c r="H211" i="13"/>
  <c r="H209" i="13" s="1"/>
  <c r="I390" i="13" l="1"/>
  <c r="J390" i="13"/>
  <c r="L390" i="13" l="1"/>
  <c r="K390" i="13"/>
  <c r="H275" i="13" l="1"/>
  <c r="G228" i="13"/>
  <c r="G209" i="13" s="1"/>
  <c r="E228" i="13"/>
  <c r="E211" i="13"/>
  <c r="E209" i="13" s="1"/>
  <c r="C228" i="13"/>
  <c r="C224" i="13"/>
  <c r="I224" i="13" s="1"/>
  <c r="J224" i="13"/>
  <c r="I225" i="13"/>
  <c r="J225" i="13"/>
  <c r="I226" i="13"/>
  <c r="J226" i="13"/>
  <c r="I227" i="13"/>
  <c r="J227" i="13"/>
  <c r="L224" i="13" l="1"/>
  <c r="K226" i="13"/>
  <c r="K224" i="13"/>
  <c r="L226" i="13"/>
  <c r="K225" i="13"/>
  <c r="K227" i="13"/>
  <c r="L227" i="13"/>
  <c r="L225" i="13"/>
  <c r="C215" i="13" l="1"/>
  <c r="C211" i="13"/>
  <c r="C209" i="13" s="1"/>
  <c r="I297" i="13" l="1"/>
  <c r="J297" i="13"/>
  <c r="D283" i="13"/>
  <c r="L297" i="13" l="1"/>
  <c r="K297" i="13"/>
  <c r="F228" i="13"/>
  <c r="D228" i="13"/>
  <c r="D215" i="13"/>
  <c r="J215" i="13" s="1"/>
  <c r="F211" i="13"/>
  <c r="D211" i="13"/>
  <c r="J241" i="13"/>
  <c r="I241" i="13"/>
  <c r="J236" i="13"/>
  <c r="I236" i="13"/>
  <c r="J235" i="13"/>
  <c r="I235" i="13"/>
  <c r="J234" i="13"/>
  <c r="I234" i="13"/>
  <c r="J233" i="13"/>
  <c r="I233" i="13"/>
  <c r="L233" i="13" s="1"/>
  <c r="I232" i="13"/>
  <c r="J231" i="13"/>
  <c r="I231" i="13"/>
  <c r="J230" i="13"/>
  <c r="I230" i="13"/>
  <c r="J229" i="13"/>
  <c r="I229" i="13"/>
  <c r="L229" i="13" s="1"/>
  <c r="I228" i="13"/>
  <c r="J223" i="13"/>
  <c r="I223" i="13"/>
  <c r="J222" i="13"/>
  <c r="I222" i="13"/>
  <c r="J221" i="13"/>
  <c r="I221" i="13"/>
  <c r="J220" i="13"/>
  <c r="I220" i="13"/>
  <c r="L220" i="13" s="1"/>
  <c r="I219" i="13"/>
  <c r="J218" i="13"/>
  <c r="I218" i="13"/>
  <c r="J217" i="13"/>
  <c r="I217" i="13"/>
  <c r="J216" i="13"/>
  <c r="I216" i="13"/>
  <c r="L216" i="13" s="1"/>
  <c r="I215" i="13"/>
  <c r="J214" i="13"/>
  <c r="I214" i="13"/>
  <c r="J213" i="13"/>
  <c r="I213" i="13"/>
  <c r="J212" i="13"/>
  <c r="I212" i="13"/>
  <c r="L212" i="13" s="1"/>
  <c r="I211" i="13"/>
  <c r="J210" i="13"/>
  <c r="I210" i="13"/>
  <c r="D209" i="13" l="1"/>
  <c r="F209" i="13"/>
  <c r="L221" i="13"/>
  <c r="J232" i="13"/>
  <c r="K232" i="13" s="1"/>
  <c r="L213" i="13"/>
  <c r="L235" i="13"/>
  <c r="L210" i="13"/>
  <c r="L222" i="13"/>
  <c r="L234" i="13"/>
  <c r="L236" i="13"/>
  <c r="L215" i="13"/>
  <c r="L231" i="13"/>
  <c r="J211" i="13"/>
  <c r="L211" i="13" s="1"/>
  <c r="J228" i="13"/>
  <c r="L228" i="13" s="1"/>
  <c r="L230" i="13"/>
  <c r="L241" i="13"/>
  <c r="L217" i="13"/>
  <c r="L214" i="13"/>
  <c r="L218" i="13"/>
  <c r="L223" i="13"/>
  <c r="J219" i="13"/>
  <c r="K219" i="13" s="1"/>
  <c r="K215" i="13"/>
  <c r="K216" i="13"/>
  <c r="K221" i="13"/>
  <c r="K223" i="13"/>
  <c r="K210" i="13"/>
  <c r="K217" i="13"/>
  <c r="K220" i="13"/>
  <c r="K241" i="13"/>
  <c r="K230" i="13"/>
  <c r="K235" i="13"/>
  <c r="K213" i="13"/>
  <c r="K218" i="13"/>
  <c r="K222" i="13"/>
  <c r="K233" i="13"/>
  <c r="K229" i="13"/>
  <c r="K214" i="13"/>
  <c r="K231" i="13"/>
  <c r="K212" i="13"/>
  <c r="K234" i="13"/>
  <c r="K236" i="13"/>
  <c r="L219" i="13" l="1"/>
  <c r="L232" i="13"/>
  <c r="K211" i="13"/>
  <c r="K228" i="13"/>
  <c r="J205" i="13"/>
  <c r="G204" i="13"/>
  <c r="H204" i="13"/>
  <c r="F204" i="13"/>
  <c r="E204" i="13"/>
  <c r="I206" i="13"/>
  <c r="J206" i="13"/>
  <c r="K205" i="13" l="1"/>
  <c r="K206" i="13"/>
  <c r="L205" i="13"/>
  <c r="L206" i="13"/>
  <c r="C176" i="13" l="1"/>
  <c r="I183" i="13"/>
  <c r="J183" i="13"/>
  <c r="I184" i="13"/>
  <c r="J184" i="13"/>
  <c r="C166" i="13" l="1"/>
  <c r="K183" i="13"/>
  <c r="K184" i="13"/>
  <c r="C155" i="13" l="1"/>
  <c r="I155" i="13" s="1"/>
  <c r="C154" i="13"/>
  <c r="I99" i="13"/>
  <c r="J99" i="13"/>
  <c r="I35" i="13"/>
  <c r="I36" i="13"/>
  <c r="L36" i="13" s="1"/>
  <c r="J36" i="13"/>
  <c r="I37" i="13"/>
  <c r="J37" i="13"/>
  <c r="D35" i="13"/>
  <c r="J35" i="13" s="1"/>
  <c r="L99" i="13" l="1"/>
  <c r="L37" i="13"/>
  <c r="K36" i="13"/>
  <c r="K99" i="13"/>
  <c r="K37" i="13"/>
  <c r="K35" i="13"/>
  <c r="L35" i="13"/>
  <c r="I29" i="13"/>
  <c r="L29" i="13" s="1"/>
  <c r="J29" i="13"/>
  <c r="I30" i="13"/>
  <c r="J30" i="13"/>
  <c r="K29" i="13" l="1"/>
  <c r="K30" i="13"/>
  <c r="L30" i="13"/>
  <c r="G469" i="13" l="1"/>
  <c r="G468" i="13" s="1"/>
  <c r="E469" i="13"/>
  <c r="E468" i="13" s="1"/>
  <c r="J461" i="13" l="1"/>
  <c r="I461" i="13"/>
  <c r="L461" i="13" s="1"/>
  <c r="J460" i="13"/>
  <c r="I460" i="13"/>
  <c r="J459" i="13"/>
  <c r="I459" i="13"/>
  <c r="J458" i="13"/>
  <c r="I458" i="13"/>
  <c r="L458" i="13" s="1"/>
  <c r="J454" i="13"/>
  <c r="I454" i="13"/>
  <c r="J452" i="13"/>
  <c r="I452" i="13"/>
  <c r="H451" i="13"/>
  <c r="G451" i="13"/>
  <c r="F451" i="13"/>
  <c r="E451" i="13"/>
  <c r="E450" i="13" s="1"/>
  <c r="L452" i="13" l="1"/>
  <c r="L454" i="13"/>
  <c r="J457" i="13"/>
  <c r="L459" i="13"/>
  <c r="I457" i="13"/>
  <c r="C450" i="13"/>
  <c r="D450" i="13"/>
  <c r="K460" i="13"/>
  <c r="I451" i="13"/>
  <c r="J451" i="13"/>
  <c r="K458" i="13"/>
  <c r="K459" i="13"/>
  <c r="K461" i="13"/>
  <c r="K452" i="13"/>
  <c r="K454" i="13"/>
  <c r="L451" i="13" l="1"/>
  <c r="K457" i="13"/>
  <c r="K451" i="13"/>
  <c r="I479" i="13" l="1"/>
  <c r="J479" i="13"/>
  <c r="L479" i="13" s="1"/>
  <c r="H477" i="13"/>
  <c r="H480" i="13" s="1"/>
  <c r="K479" i="13" l="1"/>
  <c r="I468" i="13"/>
  <c r="I469" i="13"/>
  <c r="I470" i="13"/>
  <c r="J470" i="13"/>
  <c r="I471" i="13"/>
  <c r="J471" i="13"/>
  <c r="H469" i="13"/>
  <c r="H468" i="13" s="1"/>
  <c r="H450" i="13" s="1"/>
  <c r="F469" i="13"/>
  <c r="F468" i="13" s="1"/>
  <c r="J468" i="13" s="1"/>
  <c r="L468" i="13" s="1"/>
  <c r="J464" i="13"/>
  <c r="I464" i="13"/>
  <c r="L464" i="13" l="1"/>
  <c r="L471" i="13"/>
  <c r="K470" i="13"/>
  <c r="J469" i="13"/>
  <c r="K464" i="13"/>
  <c r="K471" i="13"/>
  <c r="K468" i="13"/>
  <c r="K469" i="13" l="1"/>
  <c r="L469" i="13"/>
  <c r="E422" i="13"/>
  <c r="G275" i="13" l="1"/>
  <c r="I278" i="13"/>
  <c r="J278" i="13"/>
  <c r="I188" i="13"/>
  <c r="J188" i="13"/>
  <c r="K188" i="13" l="1"/>
  <c r="L278" i="13"/>
  <c r="L188" i="13"/>
  <c r="K278" i="13"/>
  <c r="G392" i="13" l="1"/>
  <c r="E392" i="13"/>
  <c r="C392" i="13"/>
  <c r="C283" i="13"/>
  <c r="C140" i="13"/>
  <c r="C139" i="13" s="1"/>
  <c r="C27" i="13"/>
  <c r="F121" i="13" l="1"/>
  <c r="F119" i="13" s="1"/>
  <c r="C119" i="13"/>
  <c r="G450" i="13" l="1"/>
  <c r="G449" i="13" s="1"/>
  <c r="H449" i="13"/>
  <c r="I463" i="13"/>
  <c r="I465" i="13"/>
  <c r="J465" i="13"/>
  <c r="L465" i="13" l="1"/>
  <c r="J463" i="13"/>
  <c r="F449" i="13"/>
  <c r="K465" i="13"/>
  <c r="I477" i="13"/>
  <c r="J474" i="13"/>
  <c r="I474" i="13"/>
  <c r="L474" i="13" s="1"/>
  <c r="K463" i="13" l="1"/>
  <c r="L463" i="13"/>
  <c r="L478" i="13"/>
  <c r="J477" i="13"/>
  <c r="L477" i="13" s="1"/>
  <c r="K474" i="13"/>
  <c r="K476" i="13"/>
  <c r="K475" i="13"/>
  <c r="K478" i="13"/>
  <c r="K477" i="13" l="1"/>
  <c r="F445" i="13"/>
  <c r="F444" i="13" s="1"/>
  <c r="E445" i="13"/>
  <c r="E444" i="13" s="1"/>
  <c r="E150" i="13"/>
  <c r="L343" i="13" l="1"/>
  <c r="H392" i="13"/>
  <c r="I262" i="13"/>
  <c r="J262" i="13"/>
  <c r="K262" i="13" l="1"/>
  <c r="L262" i="13"/>
  <c r="F392" i="13" l="1"/>
  <c r="D392" i="13"/>
  <c r="I391" i="13"/>
  <c r="L391" i="13" s="1"/>
  <c r="J391" i="13"/>
  <c r="I392" i="13"/>
  <c r="I393" i="13"/>
  <c r="J393" i="13"/>
  <c r="J392" i="13" l="1"/>
  <c r="K392" i="13" s="1"/>
  <c r="K391" i="13"/>
  <c r="K393" i="13"/>
  <c r="L393" i="13"/>
  <c r="L392" i="13" l="1"/>
  <c r="I430" i="13"/>
  <c r="L430" i="13" s="1"/>
  <c r="J430" i="13"/>
  <c r="I431" i="13"/>
  <c r="J431" i="13"/>
  <c r="F421" i="13"/>
  <c r="E421" i="13"/>
  <c r="L431" i="13" l="1"/>
  <c r="K430" i="13"/>
  <c r="K431" i="13"/>
  <c r="I287" i="13" l="1"/>
  <c r="L287" i="13" s="1"/>
  <c r="J287" i="13"/>
  <c r="K287" i="13" l="1"/>
  <c r="F269" i="13" l="1"/>
  <c r="D154" i="13" l="1"/>
  <c r="D197" i="13" s="1"/>
  <c r="D155" i="13"/>
  <c r="I171" i="13"/>
  <c r="J171" i="13"/>
  <c r="D140" i="13"/>
  <c r="D139" i="13" s="1"/>
  <c r="F140" i="13"/>
  <c r="F139" i="13" s="1"/>
  <c r="I140" i="13"/>
  <c r="I141" i="13"/>
  <c r="L141" i="13" s="1"/>
  <c r="J141" i="13"/>
  <c r="I142" i="13"/>
  <c r="J142" i="13"/>
  <c r="L142" i="13" l="1"/>
  <c r="L171" i="13"/>
  <c r="K142" i="13"/>
  <c r="J140" i="13"/>
  <c r="K140" i="13" s="1"/>
  <c r="K171" i="13"/>
  <c r="K141" i="13"/>
  <c r="L140" i="13" l="1"/>
  <c r="D27" i="13"/>
  <c r="I33" i="13"/>
  <c r="L33" i="13" s="1"/>
  <c r="J33" i="13"/>
  <c r="I34" i="13"/>
  <c r="J34" i="13"/>
  <c r="L34" i="13" l="1"/>
  <c r="K33" i="13"/>
  <c r="K34" i="13"/>
  <c r="C19" i="13" l="1"/>
  <c r="C40" i="13"/>
  <c r="C43" i="13"/>
  <c r="C63" i="13"/>
  <c r="C57" i="13" s="1"/>
  <c r="C71" i="13"/>
  <c r="C75" i="13"/>
  <c r="C88" i="13"/>
  <c r="C101" i="13"/>
  <c r="C110" i="13"/>
  <c r="C113" i="13"/>
  <c r="C138" i="13"/>
  <c r="I199" i="13"/>
  <c r="C266" i="13"/>
  <c r="C269" i="13"/>
  <c r="C289" i="13"/>
  <c r="C293" i="13"/>
  <c r="C299" i="13"/>
  <c r="C303" i="13"/>
  <c r="C307" i="13"/>
  <c r="C312" i="13"/>
  <c r="C322" i="13"/>
  <c r="C317" i="13" s="1"/>
  <c r="C328" i="13"/>
  <c r="C335" i="13"/>
  <c r="C338" i="13"/>
  <c r="C342" i="13"/>
  <c r="C348" i="13"/>
  <c r="C363" i="13"/>
  <c r="C379" i="13"/>
  <c r="C382" i="13"/>
  <c r="C387" i="13"/>
  <c r="C397" i="13"/>
  <c r="C405" i="13"/>
  <c r="C412" i="13"/>
  <c r="C428" i="13"/>
  <c r="C437" i="13"/>
  <c r="C263" i="13" l="1"/>
  <c r="C395" i="13"/>
  <c r="C38" i="13"/>
  <c r="C378" i="13"/>
  <c r="C274" i="13"/>
  <c r="C10" i="13"/>
  <c r="C55" i="13"/>
  <c r="C449" i="13"/>
  <c r="C327" i="13"/>
  <c r="C87" i="13"/>
  <c r="C100" i="13"/>
  <c r="C200" i="13"/>
  <c r="C442" i="13" l="1"/>
  <c r="C9" i="13"/>
  <c r="C197" i="13"/>
  <c r="C86" i="13"/>
  <c r="J364" i="13"/>
  <c r="L364" i="13" s="1"/>
  <c r="K364" i="13" l="1"/>
  <c r="C153" i="13"/>
  <c r="C194" i="13" s="1"/>
  <c r="C196" i="13" l="1"/>
  <c r="I401" i="13"/>
  <c r="J401" i="13"/>
  <c r="I402" i="13"/>
  <c r="J402" i="13"/>
  <c r="I403" i="13"/>
  <c r="L403" i="13" s="1"/>
  <c r="J403" i="13"/>
  <c r="I404" i="13"/>
  <c r="J404" i="13"/>
  <c r="I406" i="13"/>
  <c r="J406" i="13"/>
  <c r="I407" i="13"/>
  <c r="J407" i="13"/>
  <c r="I408" i="13"/>
  <c r="J408" i="13"/>
  <c r="I409" i="13"/>
  <c r="J409" i="13"/>
  <c r="I377" i="13"/>
  <c r="J377" i="13"/>
  <c r="I270" i="13"/>
  <c r="L270" i="13" s="1"/>
  <c r="J270" i="13"/>
  <c r="I271" i="13"/>
  <c r="J271" i="13"/>
  <c r="I272" i="13"/>
  <c r="J272" i="13"/>
  <c r="I273" i="13"/>
  <c r="J273" i="13"/>
  <c r="L402" i="13" l="1"/>
  <c r="L401" i="13"/>
  <c r="L409" i="13"/>
  <c r="L404" i="13"/>
  <c r="K272" i="13"/>
  <c r="L272" i="13"/>
  <c r="L273" i="13"/>
  <c r="K407" i="13"/>
  <c r="K377" i="13"/>
  <c r="K401" i="13"/>
  <c r="L377" i="13"/>
  <c r="K273" i="13"/>
  <c r="K270" i="13"/>
  <c r="K402" i="13"/>
  <c r="L271" i="13"/>
  <c r="K408" i="13"/>
  <c r="K271" i="13"/>
  <c r="K409" i="13"/>
  <c r="K403" i="13"/>
  <c r="L408" i="13"/>
  <c r="L407" i="13"/>
  <c r="K404" i="13"/>
  <c r="K406" i="13"/>
  <c r="L406" i="13"/>
  <c r="I418" i="13"/>
  <c r="J418" i="13"/>
  <c r="D412" i="13"/>
  <c r="J412" i="13" s="1"/>
  <c r="D405" i="13"/>
  <c r="D395" i="13" s="1"/>
  <c r="K418" i="13" l="1"/>
  <c r="L418" i="13"/>
  <c r="D379" i="13"/>
  <c r="G387" i="13"/>
  <c r="I323" i="13" l="1"/>
  <c r="J323" i="13"/>
  <c r="I324" i="13"/>
  <c r="J324" i="13"/>
  <c r="I325" i="13"/>
  <c r="J325" i="13"/>
  <c r="I313" i="13"/>
  <c r="L313" i="13" s="1"/>
  <c r="J313" i="13"/>
  <c r="I314" i="13"/>
  <c r="J314" i="13"/>
  <c r="I315" i="13"/>
  <c r="J315" i="13"/>
  <c r="I309" i="13"/>
  <c r="J309" i="13"/>
  <c r="I310" i="13"/>
  <c r="J310" i="13"/>
  <c r="I311" i="13"/>
  <c r="J311" i="13"/>
  <c r="F307" i="13"/>
  <c r="L315" i="13" l="1"/>
  <c r="L325" i="13"/>
  <c r="L311" i="13"/>
  <c r="K325" i="13"/>
  <c r="K313" i="13"/>
  <c r="K309" i="13"/>
  <c r="K311" i="13"/>
  <c r="K324" i="13"/>
  <c r="K314" i="13"/>
  <c r="K323" i="13"/>
  <c r="K315" i="13"/>
  <c r="K310" i="13"/>
  <c r="L324" i="13"/>
  <c r="L323" i="13"/>
  <c r="L314" i="13"/>
  <c r="L310" i="13"/>
  <c r="I427" i="13" l="1"/>
  <c r="L427" i="13" s="1"/>
  <c r="J427" i="13"/>
  <c r="I429" i="13"/>
  <c r="J429" i="13"/>
  <c r="I387" i="13"/>
  <c r="J387" i="13"/>
  <c r="I388" i="13"/>
  <c r="L388" i="13" s="1"/>
  <c r="J388" i="13"/>
  <c r="I389" i="13"/>
  <c r="J389" i="13"/>
  <c r="J379" i="13"/>
  <c r="I380" i="13"/>
  <c r="J380" i="13"/>
  <c r="I381" i="13"/>
  <c r="J381" i="13"/>
  <c r="I383" i="13"/>
  <c r="J383" i="13"/>
  <c r="I384" i="13"/>
  <c r="J384" i="13"/>
  <c r="I385" i="13"/>
  <c r="J385" i="13"/>
  <c r="H387" i="13"/>
  <c r="I357" i="13"/>
  <c r="J357" i="13"/>
  <c r="H307" i="13"/>
  <c r="L387" i="13" l="1"/>
  <c r="L389" i="13"/>
  <c r="L385" i="13"/>
  <c r="K427" i="13"/>
  <c r="K384" i="13"/>
  <c r="K387" i="13"/>
  <c r="K389" i="13"/>
  <c r="K429" i="13"/>
  <c r="K357" i="13"/>
  <c r="L429" i="13"/>
  <c r="K385" i="13"/>
  <c r="L381" i="13"/>
  <c r="K380" i="13"/>
  <c r="L384" i="13"/>
  <c r="K381" i="13"/>
  <c r="K383" i="13"/>
  <c r="K388" i="13"/>
  <c r="L383" i="13"/>
  <c r="L380" i="13"/>
  <c r="G437" i="13" l="1"/>
  <c r="F405" i="13"/>
  <c r="J405" i="13" s="1"/>
  <c r="G405" i="13"/>
  <c r="H405" i="13"/>
  <c r="E405" i="13" l="1"/>
  <c r="E397" i="13"/>
  <c r="F397" i="13"/>
  <c r="F395" i="13" s="1"/>
  <c r="G397" i="13"/>
  <c r="G395" i="13" s="1"/>
  <c r="H397" i="13"/>
  <c r="H395" i="13" s="1"/>
  <c r="G363" i="13"/>
  <c r="F359" i="13"/>
  <c r="J359" i="13" s="1"/>
  <c r="G359" i="13"/>
  <c r="H359" i="13"/>
  <c r="E359" i="13"/>
  <c r="I359" i="13" s="1"/>
  <c r="D312" i="13"/>
  <c r="E312" i="13"/>
  <c r="F312" i="13"/>
  <c r="G312" i="13"/>
  <c r="H312" i="13"/>
  <c r="D307" i="13"/>
  <c r="J307" i="13" s="1"/>
  <c r="D266" i="13"/>
  <c r="E266" i="13"/>
  <c r="F266" i="13"/>
  <c r="F263" i="13" s="1"/>
  <c r="G266" i="13"/>
  <c r="H266" i="13"/>
  <c r="H263" i="13" s="1"/>
  <c r="D437" i="13"/>
  <c r="E437" i="13"/>
  <c r="F437" i="13"/>
  <c r="H437" i="13"/>
  <c r="E433" i="13"/>
  <c r="F433" i="13"/>
  <c r="G433" i="13"/>
  <c r="H433" i="13"/>
  <c r="D428" i="13"/>
  <c r="E428" i="13"/>
  <c r="F428" i="13"/>
  <c r="G428" i="13"/>
  <c r="H428" i="13"/>
  <c r="I412" i="13"/>
  <c r="L412" i="13" s="1"/>
  <c r="K359" i="13" l="1"/>
  <c r="L359" i="13"/>
  <c r="E363" i="13"/>
  <c r="I373" i="13"/>
  <c r="E395" i="13"/>
  <c r="I405" i="13"/>
  <c r="L405" i="13" s="1"/>
  <c r="I428" i="13"/>
  <c r="J428" i="13"/>
  <c r="I437" i="13"/>
  <c r="K412" i="13"/>
  <c r="J437" i="13"/>
  <c r="J416" i="13"/>
  <c r="L437" i="13" l="1"/>
  <c r="K405" i="13"/>
  <c r="K428" i="13"/>
  <c r="K437" i="13"/>
  <c r="L428" i="13"/>
  <c r="D382" i="13"/>
  <c r="D378" i="13" s="1"/>
  <c r="E382" i="13"/>
  <c r="E378" i="13" s="1"/>
  <c r="F382" i="13"/>
  <c r="F378" i="13" s="1"/>
  <c r="G382" i="13"/>
  <c r="G378" i="13" s="1"/>
  <c r="H382" i="13"/>
  <c r="H378" i="13" s="1"/>
  <c r="D363" i="13"/>
  <c r="E348" i="13"/>
  <c r="G348" i="13"/>
  <c r="I379" i="13" l="1"/>
  <c r="J382" i="13"/>
  <c r="I382" i="13"/>
  <c r="D322" i="13"/>
  <c r="D317" i="13" s="1"/>
  <c r="E322" i="13"/>
  <c r="E317" i="13" s="1"/>
  <c r="F322" i="13"/>
  <c r="F317" i="13" s="1"/>
  <c r="G317" i="13"/>
  <c r="H322" i="13"/>
  <c r="H317" i="13" s="1"/>
  <c r="I307" i="13"/>
  <c r="E303" i="13"/>
  <c r="F303" i="13"/>
  <c r="G303" i="13"/>
  <c r="H303" i="13"/>
  <c r="D299" i="13"/>
  <c r="D293" i="13"/>
  <c r="D274" i="13" s="1"/>
  <c r="E293" i="13"/>
  <c r="F293" i="13"/>
  <c r="G293" i="13"/>
  <c r="H293" i="13"/>
  <c r="E289" i="13"/>
  <c r="F289" i="13"/>
  <c r="G289" i="13"/>
  <c r="H289" i="13"/>
  <c r="E283" i="13"/>
  <c r="F283" i="13"/>
  <c r="G283" i="13"/>
  <c r="H283" i="13"/>
  <c r="D269" i="13"/>
  <c r="D263" i="13" s="1"/>
  <c r="E269" i="13"/>
  <c r="E263" i="13" s="1"/>
  <c r="G269" i="13"/>
  <c r="G263" i="13" s="1"/>
  <c r="H269" i="13"/>
  <c r="H274" i="13" l="1"/>
  <c r="G274" i="13"/>
  <c r="I269" i="13"/>
  <c r="J269" i="13"/>
  <c r="K307" i="13"/>
  <c r="L382" i="13"/>
  <c r="K382" i="13"/>
  <c r="K379" i="13"/>
  <c r="L379" i="13"/>
  <c r="L269" i="13" l="1"/>
  <c r="K269" i="13"/>
  <c r="I162" i="13" l="1"/>
  <c r="J162" i="13"/>
  <c r="L162" i="13" l="1"/>
  <c r="F155" i="13"/>
  <c r="J155" i="13" s="1"/>
  <c r="K162" i="13"/>
  <c r="K155" i="13" l="1"/>
  <c r="L155" i="13"/>
  <c r="G154" i="13"/>
  <c r="G200" i="13"/>
  <c r="H154" i="13"/>
  <c r="H197" i="13" s="1"/>
  <c r="H200" i="13"/>
  <c r="I158" i="13"/>
  <c r="J158" i="13"/>
  <c r="F197" i="13" l="1"/>
  <c r="J166" i="13"/>
  <c r="L158" i="13"/>
  <c r="G197" i="13"/>
  <c r="K158" i="13"/>
  <c r="I164" i="13" l="1"/>
  <c r="I168" i="13"/>
  <c r="J168" i="13"/>
  <c r="I161" i="13"/>
  <c r="J161" i="13"/>
  <c r="I97" i="13"/>
  <c r="J97" i="13"/>
  <c r="L97" i="13" l="1"/>
  <c r="J164" i="13"/>
  <c r="K164" i="13" s="1"/>
  <c r="K97" i="13"/>
  <c r="L168" i="13"/>
  <c r="K168" i="13"/>
  <c r="K161" i="13"/>
  <c r="L161" i="13"/>
  <c r="L164" i="13" l="1"/>
  <c r="I195" i="13"/>
  <c r="L195" i="13" s="1"/>
  <c r="J195" i="13"/>
  <c r="I198" i="13"/>
  <c r="L198" i="13" s="1"/>
  <c r="J198" i="13"/>
  <c r="J199" i="13"/>
  <c r="L199" i="13" l="1"/>
  <c r="K199" i="13"/>
  <c r="K195" i="13"/>
  <c r="K198" i="13"/>
  <c r="I207" i="13"/>
  <c r="K446" i="13"/>
  <c r="K343" i="13"/>
  <c r="K336" i="13"/>
  <c r="K333" i="13"/>
  <c r="K329" i="13"/>
  <c r="K284" i="13"/>
  <c r="I204" i="13" l="1"/>
  <c r="E154" i="13"/>
  <c r="E200" i="13"/>
  <c r="E134" i="13"/>
  <c r="E81" i="13"/>
  <c r="E80" i="13" s="1"/>
  <c r="E197" i="13" l="1"/>
  <c r="G139" i="13" l="1"/>
  <c r="H139" i="13"/>
  <c r="G146" i="13"/>
  <c r="G145" i="13" s="1"/>
  <c r="H146" i="13"/>
  <c r="H145" i="13" s="1"/>
  <c r="G86" i="13"/>
  <c r="H86" i="13"/>
  <c r="H138" i="13" l="1"/>
  <c r="G138" i="13"/>
  <c r="G153" i="13" s="1"/>
  <c r="G194" i="13" s="1"/>
  <c r="H153" i="13" l="1"/>
  <c r="H194" i="13" s="1"/>
  <c r="G196" i="13"/>
  <c r="H196" i="13" l="1"/>
  <c r="G335" i="13"/>
  <c r="H335" i="13"/>
  <c r="H327" i="13" l="1"/>
  <c r="G327" i="13"/>
  <c r="I481" i="13"/>
  <c r="J481" i="13"/>
  <c r="I473" i="13"/>
  <c r="J473" i="13"/>
  <c r="K480" i="13"/>
  <c r="G442" i="13" l="1"/>
  <c r="H442" i="13"/>
  <c r="L484" i="13"/>
  <c r="L483" i="13"/>
  <c r="L473" i="13"/>
  <c r="K473" i="13"/>
  <c r="K484" i="13"/>
  <c r="K483" i="13"/>
  <c r="K482" i="13"/>
  <c r="K481" i="13"/>
  <c r="J207" i="13"/>
  <c r="D328" i="13"/>
  <c r="E328" i="13"/>
  <c r="F328" i="13"/>
  <c r="D342" i="13"/>
  <c r="E342" i="13"/>
  <c r="F342" i="13"/>
  <c r="D335" i="13"/>
  <c r="E335" i="13"/>
  <c r="F335" i="13"/>
  <c r="F327" i="13" l="1"/>
  <c r="J204" i="13"/>
  <c r="L207" i="13"/>
  <c r="E327" i="13"/>
  <c r="K207" i="13"/>
  <c r="F150" i="13" l="1"/>
  <c r="I185" i="13" l="1"/>
  <c r="J185" i="13"/>
  <c r="I118" i="13"/>
  <c r="D113" i="13"/>
  <c r="J28" i="13"/>
  <c r="I31" i="13"/>
  <c r="L31" i="13" s="1"/>
  <c r="J31" i="13"/>
  <c r="I166" i="13" l="1"/>
  <c r="K31" i="13"/>
  <c r="K185" i="13"/>
  <c r="L185" i="13"/>
  <c r="I28" i="13"/>
  <c r="L28" i="13" s="1"/>
  <c r="D200" i="13" l="1"/>
  <c r="I197" i="13"/>
  <c r="I154" i="13"/>
  <c r="I200" i="13"/>
  <c r="K28" i="13"/>
  <c r="K166" i="13" l="1"/>
  <c r="J154" i="13"/>
  <c r="K154" i="13" s="1"/>
  <c r="L154" i="13" l="1"/>
  <c r="J308" i="13"/>
  <c r="I308" i="13"/>
  <c r="K308" i="13" l="1"/>
  <c r="L308" i="13"/>
  <c r="J197" i="13" l="1"/>
  <c r="K197" i="13" s="1"/>
  <c r="L197" i="13" l="1"/>
  <c r="J200" i="13"/>
  <c r="K200" i="13" l="1"/>
  <c r="L200" i="13"/>
  <c r="I339" i="13"/>
  <c r="L339" i="13" s="1"/>
  <c r="J339" i="13"/>
  <c r="I294" i="13"/>
  <c r="L294" i="13" s="1"/>
  <c r="J294" i="13"/>
  <c r="I290" i="13"/>
  <c r="L290" i="13" s="1"/>
  <c r="J290" i="13"/>
  <c r="K339" i="13" l="1"/>
  <c r="K290" i="13"/>
  <c r="K294" i="13"/>
  <c r="F134" i="13" l="1"/>
  <c r="D332" i="13" l="1"/>
  <c r="J362" i="13" l="1"/>
  <c r="I362" i="13" l="1"/>
  <c r="L362" i="13" s="1"/>
  <c r="K362" i="13" l="1"/>
  <c r="I182" i="13" l="1"/>
  <c r="J182" i="13"/>
  <c r="L182" i="13" l="1"/>
  <c r="K182" i="13"/>
  <c r="J118" i="13" l="1"/>
  <c r="L118" i="13" s="1"/>
  <c r="K118" i="13" l="1"/>
  <c r="J316" i="13" l="1"/>
  <c r="J318" i="13"/>
  <c r="J319" i="13"/>
  <c r="J320" i="13"/>
  <c r="J326" i="13"/>
  <c r="J330" i="13"/>
  <c r="J331" i="13"/>
  <c r="J334" i="13"/>
  <c r="J346" i="13"/>
  <c r="J347" i="13"/>
  <c r="J351" i="13"/>
  <c r="J352" i="13"/>
  <c r="J368" i="13"/>
  <c r="J371" i="13"/>
  <c r="J373" i="13"/>
  <c r="J394" i="13"/>
  <c r="J399" i="13"/>
  <c r="J413" i="13"/>
  <c r="J414" i="13"/>
  <c r="J420" i="13"/>
  <c r="J421" i="13"/>
  <c r="J426" i="13"/>
  <c r="J433" i="13"/>
  <c r="J434" i="13"/>
  <c r="J438" i="13"/>
  <c r="J441" i="13"/>
  <c r="J443" i="13"/>
  <c r="J276" i="13"/>
  <c r="J277" i="13"/>
  <c r="J279" i="13"/>
  <c r="J281" i="13"/>
  <c r="J285" i="13"/>
  <c r="J286" i="13"/>
  <c r="J288" i="13"/>
  <c r="J291" i="13"/>
  <c r="J292" i="13"/>
  <c r="J293" i="13"/>
  <c r="J295" i="13"/>
  <c r="J296" i="13"/>
  <c r="J299" i="13"/>
  <c r="J300" i="13"/>
  <c r="J304" i="13"/>
  <c r="J12" i="13"/>
  <c r="J13" i="13"/>
  <c r="J14" i="13"/>
  <c r="J15" i="13"/>
  <c r="J16" i="13"/>
  <c r="J20" i="13"/>
  <c r="J21" i="13"/>
  <c r="J39" i="13"/>
  <c r="J41" i="13"/>
  <c r="J42" i="13"/>
  <c r="J44" i="13"/>
  <c r="J45" i="13"/>
  <c r="J46" i="13"/>
  <c r="J56" i="13"/>
  <c r="J58" i="13"/>
  <c r="J59" i="13"/>
  <c r="J60" i="13"/>
  <c r="J61" i="13"/>
  <c r="J62" i="13"/>
  <c r="J64" i="13"/>
  <c r="J65" i="13"/>
  <c r="J66" i="13"/>
  <c r="J67" i="13"/>
  <c r="J68" i="13"/>
  <c r="J69" i="13"/>
  <c r="J70" i="13"/>
  <c r="J72" i="13"/>
  <c r="J73" i="13"/>
  <c r="J74" i="13"/>
  <c r="J76" i="13"/>
  <c r="J77" i="13"/>
  <c r="J78" i="13"/>
  <c r="J79" i="13"/>
  <c r="J82" i="13"/>
  <c r="J83" i="13"/>
  <c r="J84" i="13"/>
  <c r="J85" i="13"/>
  <c r="J89" i="13"/>
  <c r="J90" i="13"/>
  <c r="J91" i="13"/>
  <c r="J94" i="13"/>
  <c r="J95" i="13"/>
  <c r="J96" i="13"/>
  <c r="J102" i="13"/>
  <c r="J103" i="13"/>
  <c r="J104" i="13"/>
  <c r="J105" i="13"/>
  <c r="J106" i="13"/>
  <c r="J111" i="13"/>
  <c r="J112" i="13"/>
  <c r="J114" i="13"/>
  <c r="J115" i="13"/>
  <c r="J116" i="13"/>
  <c r="J117" i="13"/>
  <c r="J120" i="13"/>
  <c r="J122" i="13"/>
  <c r="J123" i="13"/>
  <c r="J124" i="13"/>
  <c r="J125" i="13"/>
  <c r="J127" i="13"/>
  <c r="J129" i="13"/>
  <c r="J130" i="13"/>
  <c r="J131" i="13"/>
  <c r="J132" i="13"/>
  <c r="J133" i="13"/>
  <c r="J135" i="13"/>
  <c r="J136" i="13"/>
  <c r="J137" i="13"/>
  <c r="J143" i="13"/>
  <c r="J144" i="13"/>
  <c r="J147" i="13"/>
  <c r="J148" i="13"/>
  <c r="J151" i="13"/>
  <c r="J152" i="13"/>
  <c r="J167" i="13"/>
  <c r="J169" i="13"/>
  <c r="J173" i="13"/>
  <c r="J175" i="13"/>
  <c r="J177" i="13"/>
  <c r="J178" i="13"/>
  <c r="J179" i="13"/>
  <c r="J180" i="13"/>
  <c r="J181" i="13"/>
  <c r="J193" i="13"/>
  <c r="J202" i="13"/>
  <c r="J203" i="13"/>
  <c r="J208" i="13"/>
  <c r="I316" i="13"/>
  <c r="L316" i="13" s="1"/>
  <c r="I318" i="13"/>
  <c r="I319" i="13"/>
  <c r="I320" i="13"/>
  <c r="I321" i="13"/>
  <c r="I326" i="13"/>
  <c r="L326" i="13" s="1"/>
  <c r="I330" i="13"/>
  <c r="I331" i="13"/>
  <c r="I334" i="13"/>
  <c r="I346" i="13"/>
  <c r="I347" i="13"/>
  <c r="L347" i="13" s="1"/>
  <c r="I351" i="13"/>
  <c r="L351" i="13" s="1"/>
  <c r="I352" i="13"/>
  <c r="I368" i="13"/>
  <c r="L368" i="13" s="1"/>
  <c r="I371" i="13"/>
  <c r="L371" i="13" s="1"/>
  <c r="I394" i="13"/>
  <c r="L394" i="13" s="1"/>
  <c r="I399" i="13"/>
  <c r="L399" i="13" s="1"/>
  <c r="I413" i="13"/>
  <c r="L413" i="13" s="1"/>
  <c r="I414" i="13"/>
  <c r="I420" i="13"/>
  <c r="L420" i="13" s="1"/>
  <c r="I421" i="13"/>
  <c r="I426" i="13"/>
  <c r="I433" i="13"/>
  <c r="L433" i="13" s="1"/>
  <c r="I434" i="13"/>
  <c r="L434" i="13" s="1"/>
  <c r="I438" i="13"/>
  <c r="L438" i="13" s="1"/>
  <c r="I441" i="13"/>
  <c r="L441" i="13" s="1"/>
  <c r="I443" i="13"/>
  <c r="L443" i="13" s="1"/>
  <c r="I276" i="13"/>
  <c r="L276" i="13" s="1"/>
  <c r="I277" i="13"/>
  <c r="I279" i="13"/>
  <c r="I281" i="13"/>
  <c r="I285" i="13"/>
  <c r="I288" i="13"/>
  <c r="I291" i="13"/>
  <c r="I292" i="13"/>
  <c r="I293" i="13"/>
  <c r="I295" i="13"/>
  <c r="I296" i="13"/>
  <c r="L296" i="13" s="1"/>
  <c r="I299" i="13"/>
  <c r="I300" i="13"/>
  <c r="L300" i="13" s="1"/>
  <c r="I304" i="13"/>
  <c r="L304" i="13" s="1"/>
  <c r="I12" i="13"/>
  <c r="L12" i="13" s="1"/>
  <c r="I13" i="13"/>
  <c r="I14" i="13"/>
  <c r="I15" i="13"/>
  <c r="I16" i="13"/>
  <c r="I20" i="13"/>
  <c r="L20" i="13" s="1"/>
  <c r="I21" i="13"/>
  <c r="L21" i="13" s="1"/>
  <c r="I39" i="13"/>
  <c r="L39" i="13" s="1"/>
  <c r="I41" i="13"/>
  <c r="L41" i="13" s="1"/>
  <c r="I42" i="13"/>
  <c r="L42" i="13" s="1"/>
  <c r="I44" i="13"/>
  <c r="L44" i="13" s="1"/>
  <c r="I45" i="13"/>
  <c r="L45" i="13" s="1"/>
  <c r="I46" i="13"/>
  <c r="I56" i="13"/>
  <c r="L56" i="13" s="1"/>
  <c r="I58" i="13"/>
  <c r="L58" i="13" s="1"/>
  <c r="I59" i="13"/>
  <c r="I60" i="13"/>
  <c r="I61" i="13"/>
  <c r="I62" i="13"/>
  <c r="I64" i="13"/>
  <c r="L64" i="13" s="1"/>
  <c r="I65" i="13"/>
  <c r="I66" i="13"/>
  <c r="I67" i="13"/>
  <c r="I68" i="13"/>
  <c r="I69" i="13"/>
  <c r="L69" i="13" s="1"/>
  <c r="I70" i="13"/>
  <c r="I72" i="13"/>
  <c r="L72" i="13" s="1"/>
  <c r="I73" i="13"/>
  <c r="I74" i="13"/>
  <c r="I76" i="13"/>
  <c r="L76" i="13" s="1"/>
  <c r="I77" i="13"/>
  <c r="I78" i="13"/>
  <c r="I79" i="13"/>
  <c r="I82" i="13"/>
  <c r="L82" i="13" s="1"/>
  <c r="I83" i="13"/>
  <c r="I84" i="13"/>
  <c r="I85" i="13"/>
  <c r="I89" i="13"/>
  <c r="L89" i="13" s="1"/>
  <c r="I90" i="13"/>
  <c r="L90" i="13" s="1"/>
  <c r="I91" i="13"/>
  <c r="L91" i="13" s="1"/>
  <c r="I93" i="13"/>
  <c r="I94" i="13"/>
  <c r="I95" i="13"/>
  <c r="I96" i="13"/>
  <c r="I102" i="13"/>
  <c r="L102" i="13" s="1"/>
  <c r="I103" i="13"/>
  <c r="I104" i="13"/>
  <c r="I105" i="13"/>
  <c r="I106" i="13"/>
  <c r="L106" i="13" s="1"/>
  <c r="I111" i="13"/>
  <c r="L111" i="13" s="1"/>
  <c r="I112" i="13"/>
  <c r="I114" i="13"/>
  <c r="L114" i="13" s="1"/>
  <c r="I115" i="13"/>
  <c r="L115" i="13" s="1"/>
  <c r="I116" i="13"/>
  <c r="I117" i="13"/>
  <c r="I120" i="13"/>
  <c r="I122" i="13"/>
  <c r="I123" i="13"/>
  <c r="I124" i="13"/>
  <c r="L124" i="13" s="1"/>
  <c r="I125" i="13"/>
  <c r="I127" i="13"/>
  <c r="L127" i="13" s="1"/>
  <c r="I129" i="13"/>
  <c r="L129" i="13" s="1"/>
  <c r="I130" i="13"/>
  <c r="I131" i="13"/>
  <c r="L131" i="13" s="1"/>
  <c r="I132" i="13"/>
  <c r="I133" i="13"/>
  <c r="I134" i="13"/>
  <c r="I135" i="13"/>
  <c r="L135" i="13" s="1"/>
  <c r="I136" i="13"/>
  <c r="I137" i="13"/>
  <c r="I143" i="13"/>
  <c r="I144" i="13"/>
  <c r="I147" i="13"/>
  <c r="L147" i="13" s="1"/>
  <c r="I148" i="13"/>
  <c r="L148" i="13" s="1"/>
  <c r="I151" i="13"/>
  <c r="L151" i="13" s="1"/>
  <c r="I152" i="13"/>
  <c r="I167" i="13"/>
  <c r="I169" i="13"/>
  <c r="I173" i="13"/>
  <c r="I175" i="13"/>
  <c r="I177" i="13"/>
  <c r="L177" i="13" s="1"/>
  <c r="I178" i="13"/>
  <c r="I179" i="13"/>
  <c r="I180" i="13"/>
  <c r="I181" i="13"/>
  <c r="I193" i="13"/>
  <c r="L193" i="13" s="1"/>
  <c r="I202" i="13"/>
  <c r="L202" i="13" s="1"/>
  <c r="I203" i="13"/>
  <c r="L203" i="13" s="1"/>
  <c r="I208" i="13"/>
  <c r="L208" i="13" s="1"/>
  <c r="L319" i="13" l="1"/>
  <c r="L137" i="13"/>
  <c r="L16" i="13"/>
  <c r="L136" i="13"/>
  <c r="L173" i="13"/>
  <c r="L181" i="13"/>
  <c r="L74" i="13"/>
  <c r="L279" i="13"/>
  <c r="L95" i="13"/>
  <c r="L79" i="13"/>
  <c r="L85" i="13"/>
  <c r="L144" i="13"/>
  <c r="L175" i="13"/>
  <c r="L143" i="13"/>
  <c r="L133" i="13"/>
  <c r="L73" i="13"/>
  <c r="L299" i="13"/>
  <c r="L180" i="13"/>
  <c r="L352" i="13"/>
  <c r="L116" i="13"/>
  <c r="L373" i="13"/>
  <c r="L179" i="13"/>
  <c r="L414" i="13"/>
  <c r="K300" i="13"/>
  <c r="K295" i="13"/>
  <c r="K292" i="13"/>
  <c r="K288" i="13"/>
  <c r="K320" i="13"/>
  <c r="K318" i="13"/>
  <c r="K203" i="13"/>
  <c r="K193" i="13"/>
  <c r="K180" i="13"/>
  <c r="K178" i="13"/>
  <c r="K173" i="13"/>
  <c r="K151" i="13"/>
  <c r="K147" i="13"/>
  <c r="K143" i="13"/>
  <c r="K136" i="13"/>
  <c r="K91" i="13"/>
  <c r="K89" i="13"/>
  <c r="K74" i="13"/>
  <c r="K72" i="13"/>
  <c r="K69" i="13"/>
  <c r="K67" i="13"/>
  <c r="K65" i="13"/>
  <c r="K62" i="13"/>
  <c r="K60" i="13"/>
  <c r="K58" i="13"/>
  <c r="K46" i="13"/>
  <c r="K44" i="13"/>
  <c r="K41" i="13"/>
  <c r="K21" i="13"/>
  <c r="K15" i="13"/>
  <c r="K13" i="13"/>
  <c r="K133" i="13"/>
  <c r="K131" i="13"/>
  <c r="K129" i="13"/>
  <c r="K125" i="13"/>
  <c r="K124" i="13"/>
  <c r="K122" i="13"/>
  <c r="K117" i="13"/>
  <c r="K116" i="13"/>
  <c r="K114" i="13"/>
  <c r="K111" i="13"/>
  <c r="K105" i="13"/>
  <c r="K103" i="13"/>
  <c r="K95" i="13"/>
  <c r="K85" i="13"/>
  <c r="K83" i="13"/>
  <c r="K79" i="13"/>
  <c r="K77" i="13"/>
  <c r="K281" i="13"/>
  <c r="K277" i="13"/>
  <c r="K441" i="13"/>
  <c r="K434" i="13"/>
  <c r="K426" i="13"/>
  <c r="K420" i="13"/>
  <c r="K413" i="13"/>
  <c r="K394" i="13"/>
  <c r="K373" i="13"/>
  <c r="K368" i="13"/>
  <c r="K352" i="13"/>
  <c r="K347" i="13"/>
  <c r="K334" i="13"/>
  <c r="K330" i="13"/>
  <c r="K208" i="13"/>
  <c r="K202" i="13"/>
  <c r="K181" i="13"/>
  <c r="K179" i="13"/>
  <c r="K177" i="13"/>
  <c r="K175" i="13"/>
  <c r="K169" i="13"/>
  <c r="K167" i="13"/>
  <c r="K152" i="13"/>
  <c r="K148" i="13"/>
  <c r="K144" i="13"/>
  <c r="K137" i="13"/>
  <c r="K135" i="13"/>
  <c r="K132" i="13"/>
  <c r="K130" i="13"/>
  <c r="K127" i="13"/>
  <c r="K123" i="13"/>
  <c r="K120" i="13"/>
  <c r="K115" i="13"/>
  <c r="K112" i="13"/>
  <c r="K106" i="13"/>
  <c r="K104" i="13"/>
  <c r="K102" i="13"/>
  <c r="K96" i="13"/>
  <c r="K94" i="13"/>
  <c r="K90" i="13"/>
  <c r="K84" i="13"/>
  <c r="K82" i="13"/>
  <c r="K78" i="13"/>
  <c r="K76" i="13"/>
  <c r="K73" i="13"/>
  <c r="K70" i="13"/>
  <c r="K68" i="13"/>
  <c r="K66" i="13"/>
  <c r="K64" i="13"/>
  <c r="K61" i="13"/>
  <c r="K59" i="13"/>
  <c r="K56" i="13"/>
  <c r="K45" i="13"/>
  <c r="K42" i="13"/>
  <c r="K39" i="13"/>
  <c r="K20" i="13"/>
  <c r="K16" i="13"/>
  <c r="K14" i="13"/>
  <c r="K12" i="13"/>
  <c r="K304" i="13"/>
  <c r="K299" i="13"/>
  <c r="K296" i="13"/>
  <c r="K293" i="13"/>
  <c r="K291" i="13"/>
  <c r="K285" i="13"/>
  <c r="K279" i="13"/>
  <c r="K276" i="13"/>
  <c r="K438" i="13"/>
  <c r="K433" i="13"/>
  <c r="K421" i="13"/>
  <c r="K414" i="13"/>
  <c r="K399" i="13"/>
  <c r="K371" i="13"/>
  <c r="K351" i="13"/>
  <c r="K346" i="13"/>
  <c r="K331" i="13"/>
  <c r="K326" i="13"/>
  <c r="K319" i="13"/>
  <c r="K316" i="13"/>
  <c r="L117" i="13"/>
  <c r="L169" i="13"/>
  <c r="L152" i="13"/>
  <c r="L70" i="13"/>
  <c r="L68" i="13"/>
  <c r="L66" i="13"/>
  <c r="L61" i="13"/>
  <c r="L59" i="13"/>
  <c r="L295" i="13"/>
  <c r="L293" i="13"/>
  <c r="L291" i="13"/>
  <c r="L288" i="13"/>
  <c r="L292" i="13"/>
  <c r="L178" i="13"/>
  <c r="L67" i="13"/>
  <c r="L65" i="13"/>
  <c r="L62" i="13"/>
  <c r="L46" i="13"/>
  <c r="L13" i="13"/>
  <c r="L125" i="13"/>
  <c r="L105" i="13"/>
  <c r="L103" i="13"/>
  <c r="L84" i="13"/>
  <c r="L78" i="13"/>
  <c r="L281" i="13"/>
  <c r="L285" i="13"/>
  <c r="L277" i="13"/>
  <c r="L331" i="13"/>
  <c r="L318" i="13"/>
  <c r="L346" i="13"/>
  <c r="L334" i="13"/>
  <c r="L330" i="13"/>
  <c r="L320" i="13"/>
  <c r="L132" i="13"/>
  <c r="L130" i="13"/>
  <c r="L120" i="13"/>
  <c r="L112" i="13"/>
  <c r="L104" i="13"/>
  <c r="L96" i="13"/>
  <c r="L83" i="13"/>
  <c r="L77" i="13"/>
  <c r="E449" i="13" l="1"/>
  <c r="I447" i="13"/>
  <c r="J444" i="13" l="1"/>
  <c r="J447" i="13"/>
  <c r="J445" i="13"/>
  <c r="I445" i="13"/>
  <c r="L445" i="13" l="1"/>
  <c r="K447" i="13"/>
  <c r="L447" i="13"/>
  <c r="K445" i="13"/>
  <c r="I444" i="13"/>
  <c r="K444" i="13" s="1"/>
  <c r="J398" i="13"/>
  <c r="J397" i="13"/>
  <c r="J367" i="13"/>
  <c r="L444" i="13" l="1"/>
  <c r="I367" i="13"/>
  <c r="L367" i="13" s="1"/>
  <c r="I397" i="13"/>
  <c r="L397" i="13" s="1"/>
  <c r="J425" i="13"/>
  <c r="J440" i="13"/>
  <c r="I398" i="13"/>
  <c r="L398" i="13" s="1"/>
  <c r="I440" i="13"/>
  <c r="L440" i="13" l="1"/>
  <c r="K367" i="13"/>
  <c r="K440" i="13"/>
  <c r="K398" i="13"/>
  <c r="K397" i="13"/>
  <c r="I425" i="13"/>
  <c r="K425" i="13" l="1"/>
  <c r="J350" i="13" l="1"/>
  <c r="I350" i="13"/>
  <c r="L350" i="13" s="1"/>
  <c r="K350" i="13" l="1"/>
  <c r="F275" i="13" l="1"/>
  <c r="F274" i="13" s="1"/>
  <c r="F442" i="13" s="1"/>
  <c r="E275" i="13"/>
  <c r="E139" i="13"/>
  <c r="J134" i="13"/>
  <c r="L134" i="13" s="1"/>
  <c r="J128" i="13"/>
  <c r="E126" i="13"/>
  <c r="F146" i="13"/>
  <c r="E146" i="13"/>
  <c r="F92" i="13"/>
  <c r="E92" i="13"/>
  <c r="F10" i="13"/>
  <c r="F9" i="13" s="1"/>
  <c r="E10" i="13"/>
  <c r="E9" i="13" s="1"/>
  <c r="F81" i="13"/>
  <c r="F80" i="13" s="1"/>
  <c r="E274" i="13" l="1"/>
  <c r="E442" i="13" s="1"/>
  <c r="J81" i="13"/>
  <c r="K134" i="13"/>
  <c r="K204" i="13"/>
  <c r="I92" i="13"/>
  <c r="J176" i="13"/>
  <c r="L204" i="13"/>
  <c r="I81" i="13"/>
  <c r="L81" i="13" s="1"/>
  <c r="J93" i="13"/>
  <c r="L93" i="13" s="1"/>
  <c r="I121" i="13"/>
  <c r="F145" i="13"/>
  <c r="J146" i="13"/>
  <c r="D138" i="13"/>
  <c r="J139" i="13"/>
  <c r="I128" i="13"/>
  <c r="L128" i="13" s="1"/>
  <c r="I139" i="13"/>
  <c r="D119" i="13"/>
  <c r="J121" i="13"/>
  <c r="E145" i="13"/>
  <c r="E138" i="13" s="1"/>
  <c r="I146" i="13"/>
  <c r="F149" i="13"/>
  <c r="J149" i="13" s="1"/>
  <c r="J150" i="13"/>
  <c r="I176" i="13"/>
  <c r="F126" i="13"/>
  <c r="E86" i="13"/>
  <c r="L146" i="13" l="1"/>
  <c r="J145" i="13"/>
  <c r="F138" i="13"/>
  <c r="L176" i="13"/>
  <c r="L121" i="13"/>
  <c r="L139" i="13"/>
  <c r="K121" i="13"/>
  <c r="K128" i="13"/>
  <c r="K139" i="13"/>
  <c r="K146" i="13"/>
  <c r="K93" i="13"/>
  <c r="K176" i="13"/>
  <c r="K81" i="13"/>
  <c r="I119" i="13"/>
  <c r="I126" i="13"/>
  <c r="I80" i="13"/>
  <c r="F86" i="13"/>
  <c r="J126" i="13"/>
  <c r="J80" i="13"/>
  <c r="I145" i="13"/>
  <c r="L145" i="13" s="1"/>
  <c r="J119" i="13"/>
  <c r="I138" i="13"/>
  <c r="J92" i="13"/>
  <c r="L92" i="13" s="1"/>
  <c r="L80" i="13" l="1"/>
  <c r="L119" i="13"/>
  <c r="K126" i="13"/>
  <c r="K92" i="13"/>
  <c r="K145" i="13"/>
  <c r="K119" i="13"/>
  <c r="K80" i="13"/>
  <c r="F153" i="13"/>
  <c r="F194" i="13" s="1"/>
  <c r="J138" i="13"/>
  <c r="L138" i="13" s="1"/>
  <c r="L126" i="13"/>
  <c r="F196" i="13" l="1"/>
  <c r="K138" i="13"/>
  <c r="J268" i="13"/>
  <c r="J349" i="13" l="1"/>
  <c r="J366" i="13" l="1"/>
  <c r="I366" i="13"/>
  <c r="L366" i="13" s="1"/>
  <c r="K366" i="13" l="1"/>
  <c r="I286" i="13"/>
  <c r="J312" i="13"/>
  <c r="I349" i="13"/>
  <c r="L349" i="13" s="1"/>
  <c r="K349" i="13" l="1"/>
  <c r="L286" i="13"/>
  <c r="K286" i="13"/>
  <c r="I312" i="13"/>
  <c r="L312" i="13" s="1"/>
  <c r="K312" i="13" l="1"/>
  <c r="J266" i="13"/>
  <c r="I265" i="13"/>
  <c r="J422" i="13"/>
  <c r="J113" i="13"/>
  <c r="D43" i="13"/>
  <c r="J43" i="13" s="1"/>
  <c r="I43" i="13"/>
  <c r="D40" i="13"/>
  <c r="J40" i="13" s="1"/>
  <c r="L43" i="13" l="1"/>
  <c r="K43" i="13"/>
  <c r="I266" i="13"/>
  <c r="L266" i="13" s="1"/>
  <c r="I38" i="13"/>
  <c r="I40" i="13"/>
  <c r="L40" i="13" s="1"/>
  <c r="I422" i="13"/>
  <c r="D38" i="13"/>
  <c r="J38" i="13" s="1"/>
  <c r="K38" i="13" l="1"/>
  <c r="K266" i="13"/>
  <c r="K422" i="13"/>
  <c r="K40" i="13"/>
  <c r="L38" i="13"/>
  <c r="I386" i="13" l="1"/>
  <c r="J386" i="13"/>
  <c r="I372" i="13"/>
  <c r="J372" i="13"/>
  <c r="J353" i="13"/>
  <c r="I344" i="13"/>
  <c r="L344" i="13" s="1"/>
  <c r="J344" i="13"/>
  <c r="J332" i="13"/>
  <c r="J328" i="13"/>
  <c r="I322" i="13"/>
  <c r="J322" i="13"/>
  <c r="I302" i="13"/>
  <c r="J302" i="13"/>
  <c r="J301" i="13"/>
  <c r="I289" i="13"/>
  <c r="J289" i="13"/>
  <c r="I283" i="13"/>
  <c r="J283" i="13"/>
  <c r="I282" i="13"/>
  <c r="J282" i="13"/>
  <c r="L372" i="13" l="1"/>
  <c r="K282" i="13"/>
  <c r="K283" i="13"/>
  <c r="K289" i="13"/>
  <c r="K302" i="13"/>
  <c r="K322" i="13"/>
  <c r="K372" i="13"/>
  <c r="K386" i="13"/>
  <c r="K344" i="13"/>
  <c r="I209" i="13"/>
  <c r="J423" i="13"/>
  <c r="I423" i="13"/>
  <c r="J264" i="13"/>
  <c r="I416" i="13"/>
  <c r="I353" i="13"/>
  <c r="L353" i="13" s="1"/>
  <c r="I348" i="13"/>
  <c r="I332" i="13"/>
  <c r="L332" i="13" s="1"/>
  <c r="J396" i="13"/>
  <c r="I365" i="13"/>
  <c r="I328" i="13"/>
  <c r="L328" i="13" s="1"/>
  <c r="I301" i="13"/>
  <c r="L301" i="13" s="1"/>
  <c r="I305" i="13"/>
  <c r="I370" i="13"/>
  <c r="L370" i="13" s="1"/>
  <c r="I369" i="13"/>
  <c r="L369" i="13" s="1"/>
  <c r="J370" i="13"/>
  <c r="J369" i="13"/>
  <c r="L282" i="13"/>
  <c r="L283" i="13"/>
  <c r="L289" i="13"/>
  <c r="L302" i="13"/>
  <c r="L386" i="13"/>
  <c r="I268" i="13"/>
  <c r="L268" i="13" s="1"/>
  <c r="J303" i="13"/>
  <c r="J305" i="13"/>
  <c r="I338" i="13"/>
  <c r="I340" i="13"/>
  <c r="J363" i="13"/>
  <c r="J365" i="13"/>
  <c r="L322" i="13"/>
  <c r="J338" i="13"/>
  <c r="J340" i="13"/>
  <c r="I363" i="13"/>
  <c r="L363" i="13" s="1"/>
  <c r="J298" i="13"/>
  <c r="J348" i="13"/>
  <c r="L365" i="13" l="1"/>
  <c r="L338" i="13"/>
  <c r="J275" i="13"/>
  <c r="K365" i="13"/>
  <c r="K369" i="13"/>
  <c r="K370" i="13"/>
  <c r="K340" i="13"/>
  <c r="K363" i="13"/>
  <c r="K353" i="13"/>
  <c r="K332" i="13"/>
  <c r="K268" i="13"/>
  <c r="K328" i="13"/>
  <c r="K348" i="13"/>
  <c r="K338" i="13"/>
  <c r="K305" i="13"/>
  <c r="K416" i="13"/>
  <c r="K423" i="13"/>
  <c r="K301" i="13"/>
  <c r="I415" i="13"/>
  <c r="I345" i="13"/>
  <c r="L305" i="13"/>
  <c r="L348" i="13"/>
  <c r="I280" i="13"/>
  <c r="J395" i="13"/>
  <c r="L395" i="13" s="1"/>
  <c r="I342" i="13"/>
  <c r="J280" i="13"/>
  <c r="I378" i="13"/>
  <c r="I298" i="13"/>
  <c r="L298" i="13" s="1"/>
  <c r="I395" i="13"/>
  <c r="I396" i="13"/>
  <c r="J378" i="13"/>
  <c r="L423" i="13"/>
  <c r="I275" i="13"/>
  <c r="I303" i="13"/>
  <c r="L303" i="13" s="1"/>
  <c r="J265" i="13"/>
  <c r="L265" i="13" s="1"/>
  <c r="J345" i="13"/>
  <c r="L340" i="13"/>
  <c r="I317" i="13"/>
  <c r="I264" i="13"/>
  <c r="L264" i="13" s="1"/>
  <c r="I274" i="13"/>
  <c r="L345" i="13" l="1"/>
  <c r="L280" i="13"/>
  <c r="L275" i="13"/>
  <c r="J274" i="13"/>
  <c r="L274" i="13" s="1"/>
  <c r="K280" i="13"/>
  <c r="K345" i="13"/>
  <c r="K378" i="13"/>
  <c r="K303" i="13"/>
  <c r="K265" i="13"/>
  <c r="K264" i="13"/>
  <c r="K395" i="13"/>
  <c r="K396" i="13"/>
  <c r="K275" i="13"/>
  <c r="K298" i="13"/>
  <c r="J263" i="13"/>
  <c r="J342" i="13"/>
  <c r="L378" i="13"/>
  <c r="I263" i="13"/>
  <c r="K274" i="13" l="1"/>
  <c r="L342" i="13"/>
  <c r="K342" i="13"/>
  <c r="K263" i="13"/>
  <c r="L263" i="13"/>
  <c r="I75" i="13" l="1"/>
  <c r="D63" i="13" l="1"/>
  <c r="I32" i="13" l="1"/>
  <c r="I27" i="13"/>
  <c r="D57" i="13"/>
  <c r="J63" i="13"/>
  <c r="J57" i="13" l="1"/>
  <c r="I113" i="13"/>
  <c r="L113" i="13" s="1"/>
  <c r="K113" i="13" l="1"/>
  <c r="D75" i="13"/>
  <c r="J75" i="13" l="1"/>
  <c r="L75" i="13" s="1"/>
  <c r="K75" i="13" l="1"/>
  <c r="J450" i="13"/>
  <c r="I110" i="13" l="1"/>
  <c r="D110" i="13"/>
  <c r="D101" i="13"/>
  <c r="D88" i="13"/>
  <c r="J110" i="13" l="1"/>
  <c r="K110" i="13" s="1"/>
  <c r="D100" i="13"/>
  <c r="J32" i="13"/>
  <c r="I101" i="13"/>
  <c r="J101" i="13"/>
  <c r="K101" i="13" s="1"/>
  <c r="D87" i="13"/>
  <c r="J88" i="13"/>
  <c r="I87" i="13"/>
  <c r="I88" i="13"/>
  <c r="L88" i="13" s="1"/>
  <c r="L110" i="13"/>
  <c r="J87" i="13" l="1"/>
  <c r="L87" i="13" s="1"/>
  <c r="D86" i="13"/>
  <c r="J86" i="13" s="1"/>
  <c r="L101" i="13"/>
  <c r="K88" i="13"/>
  <c r="L32" i="13"/>
  <c r="K32" i="13"/>
  <c r="J27" i="13"/>
  <c r="I100" i="13"/>
  <c r="J100" i="13"/>
  <c r="K87" i="13" l="1"/>
  <c r="K100" i="13"/>
  <c r="L27" i="13"/>
  <c r="K27" i="13"/>
  <c r="L100" i="13"/>
  <c r="I86" i="13"/>
  <c r="L86" i="13" s="1"/>
  <c r="D71" i="13"/>
  <c r="D55" i="13" s="1"/>
  <c r="I71" i="13"/>
  <c r="I19" i="13"/>
  <c r="D19" i="13"/>
  <c r="J19" i="13" s="1"/>
  <c r="L19" i="13" l="1"/>
  <c r="K19" i="13"/>
  <c r="K86" i="13"/>
  <c r="J71" i="13"/>
  <c r="L71" i="13" s="1"/>
  <c r="J55" i="13" l="1"/>
  <c r="K71" i="13"/>
  <c r="I450" i="13" l="1"/>
  <c r="K450" i="13" l="1"/>
  <c r="I63" i="13"/>
  <c r="L63" i="13" l="1"/>
  <c r="K63" i="13"/>
  <c r="I57" i="13"/>
  <c r="I55" i="13"/>
  <c r="I11" i="13"/>
  <c r="J11" i="13"/>
  <c r="K11" i="13" l="1"/>
  <c r="L55" i="13"/>
  <c r="K55" i="13"/>
  <c r="L57" i="13"/>
  <c r="K57" i="13"/>
  <c r="L11" i="13"/>
  <c r="D10" i="13"/>
  <c r="D9" i="13" s="1"/>
  <c r="D153" i="13" l="1"/>
  <c r="D194" i="13" s="1"/>
  <c r="I10" i="13"/>
  <c r="I9" i="13"/>
  <c r="J10" i="13"/>
  <c r="D196" i="13" l="1"/>
  <c r="J196" i="13" s="1"/>
  <c r="L10" i="13"/>
  <c r="K10" i="13"/>
  <c r="J153" i="13"/>
  <c r="J9" i="13"/>
  <c r="L9" i="13" l="1"/>
  <c r="K9" i="13"/>
  <c r="J194" i="13" l="1"/>
  <c r="I449" i="13" l="1"/>
  <c r="D449" i="13"/>
  <c r="J449" i="13" s="1"/>
  <c r="K449" i="13" l="1"/>
  <c r="J415" i="13"/>
  <c r="K415" i="13" l="1"/>
  <c r="D327" i="13"/>
  <c r="D442" i="13" l="1"/>
  <c r="I337" i="13"/>
  <c r="I335" i="13"/>
  <c r="I327" i="13" l="1"/>
  <c r="I442" i="13" l="1"/>
  <c r="J337" i="13"/>
  <c r="L337" i="13" l="1"/>
  <c r="K337" i="13"/>
  <c r="J327" i="13"/>
  <c r="J335" i="13"/>
  <c r="L335" i="13" l="1"/>
  <c r="K335" i="13"/>
  <c r="L327" i="13"/>
  <c r="K327" i="13"/>
  <c r="J209" i="13" l="1"/>
  <c r="L209" i="13" l="1"/>
  <c r="K209" i="13"/>
  <c r="J321" i="13"/>
  <c r="L321" i="13" l="1"/>
  <c r="K321" i="13"/>
  <c r="J317" i="13"/>
  <c r="L317" i="13" l="1"/>
  <c r="K317" i="13"/>
  <c r="J442" i="13"/>
  <c r="I150" i="13"/>
  <c r="E149" i="13"/>
  <c r="E153" i="13"/>
  <c r="E194" i="13" s="1"/>
  <c r="L442" i="13" l="1"/>
  <c r="E196" i="13"/>
  <c r="I196" i="13" s="1"/>
  <c r="L150" i="13"/>
  <c r="K150" i="13"/>
  <c r="K442" i="13"/>
  <c r="I153" i="13"/>
  <c r="I149" i="13"/>
  <c r="K196" i="13" l="1"/>
  <c r="L196" i="13"/>
  <c r="L149" i="13"/>
  <c r="K149" i="13"/>
  <c r="L153" i="13"/>
  <c r="K153" i="13"/>
  <c r="I194" i="13"/>
  <c r="L194" i="13" l="1"/>
  <c r="K194" i="13"/>
</calcChain>
</file>

<file path=xl/sharedStrings.xml><?xml version="1.0" encoding="utf-8"?>
<sst xmlns="http://schemas.openxmlformats.org/spreadsheetml/2006/main" count="858" uniqueCount="742">
  <si>
    <t>Дефіцит   (-)  / профіцит (+)</t>
  </si>
  <si>
    <t>Компенсаційні виплати на пільговий проїзд електротранспортом окремим категоріям громадян</t>
  </si>
  <si>
    <t>Інші заходи у сфері електротранспорту</t>
  </si>
  <si>
    <t xml:space="preserve">Цільові фонди, утворені органами місцевого самоврядування </t>
  </si>
  <si>
    <t>Адміністративні штрафи та інші санкції</t>
  </si>
  <si>
    <t>в тому числі:</t>
  </si>
  <si>
    <t>Загальний фонд</t>
  </si>
  <si>
    <t>Державне управління</t>
  </si>
  <si>
    <t>2</t>
  </si>
  <si>
    <t>3</t>
  </si>
  <si>
    <t>4</t>
  </si>
  <si>
    <t>Інші розрахунки</t>
  </si>
  <si>
    <t>Спеціальний фонд</t>
  </si>
  <si>
    <t xml:space="preserve"> </t>
  </si>
  <si>
    <t>Державне мито</t>
  </si>
  <si>
    <t>з них:</t>
  </si>
  <si>
    <t>1</t>
  </si>
  <si>
    <t>Зміни обсягів депозитів і цінних паперів, що використовуються для управління ліквідністю</t>
  </si>
  <si>
    <t>Компенсаційні виплати на пільговий проїзд автомобільним транспортом окремим категоріям громадян</t>
  </si>
  <si>
    <t>На початок періоду</t>
  </si>
  <si>
    <t>На кінець періоду</t>
  </si>
  <si>
    <t>Інші надходження</t>
  </si>
  <si>
    <t>тис. грн.</t>
  </si>
  <si>
    <t>Соціальний захист та соціальне забезпечення</t>
  </si>
  <si>
    <t>Житлово-комунальне господарство</t>
  </si>
  <si>
    <t>Культура і мистецтво</t>
  </si>
  <si>
    <t>Фізична культура і спорт</t>
  </si>
  <si>
    <t>ВИДАТКИ</t>
  </si>
  <si>
    <t>Освіта</t>
  </si>
  <si>
    <t>Охорона здоров'я</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</si>
  <si>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</si>
  <si>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Податок на прибуток підприємств та фінансових установ комунальної власності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</si>
  <si>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</si>
  <si>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</si>
  <si>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</si>
  <si>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</si>
  <si>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Туристичний збір</t>
  </si>
  <si>
    <t>Туристичний збір, сплачений юридичними особами</t>
  </si>
  <si>
    <t>Туристичний збір, сплачений фізичними особами</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</si>
  <si>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</si>
  <si>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Державне мито, що сплачується за місцем розгляду та оформлення документів, у тому числі за оформлення документів на спадщину і дарування</t>
  </si>
  <si>
    <t xml:space="preserve">Інші субвенції </t>
  </si>
  <si>
    <t>Єдиний податок</t>
  </si>
  <si>
    <t>Єдиний податок з юридичних осіб</t>
  </si>
  <si>
    <t>Єдиний податок з фізичних осіб</t>
  </si>
  <si>
    <t>Екологічний податок</t>
  </si>
  <si>
    <t>Надходження від скидів забруднюючих речовин безпосередньо у водні об’єкти</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</si>
  <si>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</si>
  <si>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</si>
  <si>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</si>
  <si>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</si>
  <si>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Надходження бюджетних установ від реалізації в установленому порядку майна (крім нерухомого майна)</t>
  </si>
  <si>
    <t>Кошти від відчуження майна, що перебуває в комунальній власності</t>
  </si>
  <si>
    <t>Кошти від продажу землі</t>
  </si>
  <si>
    <t>Власні надходження бюджетних установ</t>
  </si>
  <si>
    <t>Кошти, що передаються із загального фонду бюджету до бюджету розвитку (спеціального фонду)</t>
  </si>
  <si>
    <t>Надходження сум кредиторської та депонентської заборгованості підприємств, організацій та установ, щодо яких минув строк позовної давності</t>
  </si>
  <si>
    <t xml:space="preserve">Інші джерела власних надходжень бюджетних установ      </t>
  </si>
  <si>
    <t>Податок на прибуток підприємств</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</si>
  <si>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</si>
  <si>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</si>
  <si>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</si>
  <si>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</si>
  <si>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Надходження коштів пайової участі у розвитку інфраструктури населеного пункту</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</si>
  <si>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</si>
  <si>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</si>
  <si>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</si>
  <si>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Податок та збір на доходи фізичних осіб</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</si>
  <si>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</si>
  <si>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</si>
  <si>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</si>
  <si>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Транспортний податок з фізичних осіб</t>
  </si>
  <si>
    <t>Транспортний податок з юридичних осіб</t>
  </si>
  <si>
    <t>Акцизний податок з реалізації суб’єктами господарювання роздрібної торгівлі підакцизних товарів</t>
  </si>
  <si>
    <t>Податок на майно</t>
  </si>
  <si>
    <t>Освітня субвенція з державного бюджету місцевим бюджетам</t>
  </si>
  <si>
    <t>Податок на нерухоме майно, відмінне від земельної ділянки, сплачений фізичними особами, які є власниками об'єктів нежитлової нерухомості</t>
  </si>
  <si>
    <t>Плата за надання інших адміністративних послуг</t>
  </si>
  <si>
    <t xml:space="preserve">Державне мито, не віднесене до інших категорій         </t>
  </si>
  <si>
    <t xml:space="preserve">Надходження коштів від Державного фонду дорогоцінних   металів і дорогоцінного каміння </t>
  </si>
  <si>
    <t>Плата за землю</t>
  </si>
  <si>
    <t>ДОХОДИ</t>
  </si>
  <si>
    <t>Плата за розміщення тимчасово вільних коштів місцевих бюджетів</t>
  </si>
  <si>
    <t>Розміщення бюджетних коштів на депозитах</t>
  </si>
  <si>
    <t>Єдиний податок з сільськогосподарських товаровиробників, у яких частка сільськогосподарського товаровиробництва за попередній (звітний) рік дорівнює або перевищує 75 відсотків</t>
  </si>
  <si>
    <t>Благодійні внески, гранти та дарунки</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</si>
  <si>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 </t>
  </si>
  <si>
    <t>Рентна плата за користування надрами для видобування корисних копалин місцевого значення</t>
  </si>
  <si>
    <t>Внутрішні податки на товари і послуги</t>
  </si>
  <si>
    <t>Адміністративний збір за проведення державної реєстрації юридичних осіб, фізичних осіб-підприємців та громадських формувань</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</si>
  <si>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</si>
  <si>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</si>
  <si>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Надходження від орендної плати за користування цілісним майновим комплексом та іншим державним майном</t>
  </si>
  <si>
    <t>Плата за надання  адміністративних послуг</t>
  </si>
  <si>
    <t>Багатопрофільна стаціонарна медична допомога населенню</t>
  </si>
  <si>
    <t xml:space="preserve"> в тому числі:</t>
  </si>
  <si>
    <t>Лікарсько-акушерська допомога  вагітним, породіллям та новонародженим</t>
  </si>
  <si>
    <t>Первинна медична допомога населенню</t>
  </si>
  <si>
    <t>Пільгове медичне обслуговування осіб, які постраждали внаслідок Чорнобильської катастрофи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</si>
  <si>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</si>
  <si>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Заклади і заходи з питань дітей та їх соціального захисту</t>
  </si>
  <si>
    <t>Заходи державної політики з питань дітей та їх соціального захисту</t>
  </si>
  <si>
    <t>Здійснення соціальної роботи з вразливими категоріями населення</t>
  </si>
  <si>
    <t>Заходи державної політики з питань сім'ї</t>
  </si>
  <si>
    <t>Утримання клубів для підлітків за місцем проживання</t>
  </si>
  <si>
    <t>Інші заходи та заклади молодіжної політики</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</si>
  <si>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</si>
  <si>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Соціальний захист ветеранів війни та праці</t>
  </si>
  <si>
    <t>Проведення спортивної роботи в регіоні</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</si>
  <si>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</si>
  <si>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</si>
  <si>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</si>
  <si>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Розвиток дитячо-юнацького та резервного спорту</t>
  </si>
  <si>
    <t>Підтримка і розвиток спортивної інфраструктури</t>
  </si>
  <si>
    <t>Інші заходи з розвитку фізичної культури та спорту</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</si>
  <si>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</si>
  <si>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Підтримка спорту вищих досягнень та організацій, які здійснюють фізкультурно-спортивну діяльність в регіоні</t>
  </si>
  <si>
    <t>Забезпечення діяльності централізованої бухгалтерії</t>
  </si>
  <si>
    <t>Реверсна дотація </t>
  </si>
  <si>
    <t>Внески до статутного капіталу суб’єктів господарювання</t>
  </si>
  <si>
    <t>Інші заходи, пов'язані з економічною діяльністю</t>
  </si>
  <si>
    <t>Цільові фонди</t>
  </si>
  <si>
    <t>Пальне</t>
  </si>
  <si>
    <t>Державне мито, пов"язане з видачею та оформленням закордонних паспортів (посвідок) та паспортів громадян України</t>
  </si>
  <si>
    <t>Код доходів та КПКВК</t>
  </si>
  <si>
    <t>Найменування</t>
  </si>
  <si>
    <t>Разом</t>
  </si>
  <si>
    <t>8</t>
  </si>
  <si>
    <t>9</t>
  </si>
  <si>
    <t>10</t>
  </si>
  <si>
    <t>11</t>
  </si>
  <si>
    <t>10000000</t>
  </si>
  <si>
    <t>Податкові надходження</t>
  </si>
  <si>
    <t>11000000</t>
  </si>
  <si>
    <t>Податки на доходи, податки на прибуток, податки на збільшення ринкової вартості</t>
  </si>
  <si>
    <t>11010000</t>
  </si>
  <si>
    <t>11010100</t>
  </si>
  <si>
    <t>11010200</t>
  </si>
  <si>
    <t>11010400</t>
  </si>
  <si>
    <t>11010500</t>
  </si>
  <si>
    <t>11020000</t>
  </si>
  <si>
    <t>11020200</t>
  </si>
  <si>
    <t>13000000</t>
  </si>
  <si>
    <t xml:space="preserve">Рентна плата та плата за використання інших природних ресурсів </t>
  </si>
  <si>
    <t>13030000</t>
  </si>
  <si>
    <t>14000000</t>
  </si>
  <si>
    <t>14021900</t>
  </si>
  <si>
    <t>14020000</t>
  </si>
  <si>
    <t xml:space="preserve">Акцизний податок з вироблених в Україні підакцизних товарів (продукції) </t>
  </si>
  <si>
    <t xml:space="preserve">Акцизний податок з ввезених на митну територію України підакцизних товарів (продукції) </t>
  </si>
  <si>
    <t>14030000</t>
  </si>
  <si>
    <t>18000000</t>
  </si>
  <si>
    <t>18010000</t>
  </si>
  <si>
    <t>18010100</t>
  </si>
  <si>
    <t>18010200</t>
  </si>
  <si>
    <t>18010300</t>
  </si>
  <si>
    <t>18010400</t>
  </si>
  <si>
    <t>18010500</t>
  </si>
  <si>
    <t>18010600</t>
  </si>
  <si>
    <t>18010700</t>
  </si>
  <si>
    <t>18010900</t>
  </si>
  <si>
    <t>18011000</t>
  </si>
  <si>
    <t>18011100</t>
  </si>
  <si>
    <t>18030000</t>
  </si>
  <si>
    <t>18030100</t>
  </si>
  <si>
    <t>18030200</t>
  </si>
  <si>
    <t>18050000</t>
  </si>
  <si>
    <t>18050300</t>
  </si>
  <si>
    <t>18050400</t>
  </si>
  <si>
    <t>18050500</t>
  </si>
  <si>
    <t>Інші податки і збори</t>
  </si>
  <si>
    <t>19000000</t>
  </si>
  <si>
    <t>19010000</t>
  </si>
  <si>
    <t>19010100</t>
  </si>
  <si>
    <t>19010200</t>
  </si>
  <si>
    <t>19010300</t>
  </si>
  <si>
    <t>20000000</t>
  </si>
  <si>
    <t>Неподаткові надходження</t>
  </si>
  <si>
    <t>21000000</t>
  </si>
  <si>
    <t>Доходи від власності та підприємницької діяльності</t>
  </si>
  <si>
    <t>21010000</t>
  </si>
  <si>
    <t>21010300</t>
  </si>
  <si>
    <t>21050000</t>
  </si>
  <si>
    <t>21080000</t>
  </si>
  <si>
    <t>21080500</t>
  </si>
  <si>
    <t>21080900</t>
  </si>
  <si>
    <t>21081100</t>
  </si>
  <si>
    <t>21081500</t>
  </si>
  <si>
    <t>22000000</t>
  </si>
  <si>
    <t>Адміністративні збори та платежі, доходи від  некомерційної господарської діяльності</t>
  </si>
  <si>
    <t>22010000</t>
  </si>
  <si>
    <t>22010300</t>
  </si>
  <si>
    <t>22012500</t>
  </si>
  <si>
    <t>22012600</t>
  </si>
  <si>
    <t>22012900</t>
  </si>
  <si>
    <t>22080000</t>
  </si>
  <si>
    <t>22080400</t>
  </si>
  <si>
    <t>22090000</t>
  </si>
  <si>
    <t>22090100</t>
  </si>
  <si>
    <t>22090200</t>
  </si>
  <si>
    <t>22090400</t>
  </si>
  <si>
    <t>Інші  неподаткові  надходження</t>
  </si>
  <si>
    <t>24000000</t>
  </si>
  <si>
    <t>24030000</t>
  </si>
  <si>
    <t>24060000</t>
  </si>
  <si>
    <t xml:space="preserve">Інші  надходження  </t>
  </si>
  <si>
    <t>24060300</t>
  </si>
  <si>
    <t>24062100</t>
  </si>
  <si>
    <t>24062200</t>
  </si>
  <si>
    <t>31020000</t>
  </si>
  <si>
    <t>31000000</t>
  </si>
  <si>
    <t>Доходи від операцій з капіталом</t>
  </si>
  <si>
    <t>Надходження від продажу основного капіталу</t>
  </si>
  <si>
    <t>30000000</t>
  </si>
  <si>
    <t>31030000</t>
  </si>
  <si>
    <t>33010000</t>
  </si>
  <si>
    <t>33010100</t>
  </si>
  <si>
    <t>33000000</t>
  </si>
  <si>
    <t>Кошти від продажу землі і нематеріальних активів</t>
  </si>
  <si>
    <t>25000000</t>
  </si>
  <si>
    <t>25010000</t>
  </si>
  <si>
    <t>25010100</t>
  </si>
  <si>
    <t>25010200</t>
  </si>
  <si>
    <t>25010300</t>
  </si>
  <si>
    <t>25010400</t>
  </si>
  <si>
    <t>25020000</t>
  </si>
  <si>
    <t>25020100</t>
  </si>
  <si>
    <t>25020200</t>
  </si>
  <si>
    <t>24170000</t>
  </si>
  <si>
    <t>50110000</t>
  </si>
  <si>
    <t>50000000</t>
  </si>
  <si>
    <t>41033900</t>
  </si>
  <si>
    <t>41034900</t>
  </si>
  <si>
    <t>0100</t>
  </si>
  <si>
    <t>0180</t>
  </si>
  <si>
    <t>1000</t>
  </si>
  <si>
    <t>1010</t>
  </si>
  <si>
    <t>1020</t>
  </si>
  <si>
    <t>1090</t>
  </si>
  <si>
    <t>2000</t>
  </si>
  <si>
    <t>2010</t>
  </si>
  <si>
    <t>3000</t>
  </si>
  <si>
    <t>3030</t>
  </si>
  <si>
    <t>3031</t>
  </si>
  <si>
    <t>3050</t>
  </si>
  <si>
    <t>3090</t>
  </si>
  <si>
    <t>3100</t>
  </si>
  <si>
    <t>3104</t>
  </si>
  <si>
    <t>3110</t>
  </si>
  <si>
    <t>3112</t>
  </si>
  <si>
    <t>3130</t>
  </si>
  <si>
    <t>3132</t>
  </si>
  <si>
    <t>3140</t>
  </si>
  <si>
    <t>3160</t>
  </si>
  <si>
    <t>3180</t>
  </si>
  <si>
    <t>3190</t>
  </si>
  <si>
    <t>4000</t>
  </si>
  <si>
    <t>4030</t>
  </si>
  <si>
    <t>4060</t>
  </si>
  <si>
    <t>4070</t>
  </si>
  <si>
    <t>5000</t>
  </si>
  <si>
    <t>5010</t>
  </si>
  <si>
    <t>5011</t>
  </si>
  <si>
    <t>5012</t>
  </si>
  <si>
    <t>5020</t>
  </si>
  <si>
    <t>5022</t>
  </si>
  <si>
    <t>5030</t>
  </si>
  <si>
    <t>5031</t>
  </si>
  <si>
    <t>5040</t>
  </si>
  <si>
    <t>5041</t>
  </si>
  <si>
    <t>5060</t>
  </si>
  <si>
    <t>5061</t>
  </si>
  <si>
    <t>5062</t>
  </si>
  <si>
    <t>5063</t>
  </si>
  <si>
    <t>6000</t>
  </si>
  <si>
    <t>6010</t>
  </si>
  <si>
    <t>7300</t>
  </si>
  <si>
    <t>7310</t>
  </si>
  <si>
    <t>8100</t>
  </si>
  <si>
    <t>8120</t>
  </si>
  <si>
    <t>Ліквідація іншого забруднення навколишнього природного середовища</t>
  </si>
  <si>
    <t>9100</t>
  </si>
  <si>
    <t>9110</t>
  </si>
  <si>
    <t xml:space="preserve">РАЗОМ ВИДАТКИ </t>
  </si>
  <si>
    <t xml:space="preserve">Кредитування </t>
  </si>
  <si>
    <t>Фінансування</t>
  </si>
  <si>
    <t>14031900</t>
  </si>
  <si>
    <t>14040000</t>
  </si>
  <si>
    <t>22130000</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</si>
  <si>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</si>
  <si>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7400</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</si>
  <si>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</si>
  <si>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</si>
  <si>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Бюджет розвитку</t>
  </si>
  <si>
    <t>5</t>
  </si>
  <si>
    <t>6</t>
  </si>
  <si>
    <t>7</t>
  </si>
  <si>
    <t>3240</t>
  </si>
  <si>
    <t>Сума наданих місцевих гарантій  протягом року</t>
  </si>
  <si>
    <t>ІНФОРМАЦІЯ</t>
  </si>
  <si>
    <t>6030</t>
  </si>
  <si>
    <t>Обсяг боргу  на кінець року</t>
  </si>
  <si>
    <t>Власні і закріплені доходи</t>
  </si>
  <si>
    <t>Офіційні трансферти</t>
  </si>
  <si>
    <t xml:space="preserve">   з них:</t>
  </si>
  <si>
    <t xml:space="preserve">   дотації</t>
  </si>
  <si>
    <t>21081700</t>
  </si>
  <si>
    <t>41030000</t>
  </si>
  <si>
    <t>Субвенції з державного бюджету місцевим бюджетам</t>
  </si>
  <si>
    <t>41040000</t>
  </si>
  <si>
    <t>Дотації з місцевих бюджетів іншим місцевим бюджетам</t>
  </si>
  <si>
    <t>41050000</t>
  </si>
  <si>
    <t>Субвенції з місцевих бюджетів іншим місцевим бюджетам</t>
  </si>
  <si>
    <t>41050400</t>
  </si>
  <si>
    <t>41050500</t>
  </si>
  <si>
    <t>41050600</t>
  </si>
  <si>
    <t>41051200</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</si>
  <si>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</si>
  <si>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40000000</t>
  </si>
  <si>
    <t>Субвенція з державного бюджету місцевим бюджетам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</si>
  <si>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Інша діяльність у сфері державного управління</t>
  </si>
  <si>
    <t>Надання дошкільної освіти</t>
  </si>
  <si>
    <t>1150</t>
  </si>
  <si>
    <t>1160</t>
  </si>
  <si>
    <t>Інші програми, заклади та заходи у сфері освіти</t>
  </si>
  <si>
    <t>Забезпечення діяльності інших закладів у сфері освіти</t>
  </si>
  <si>
    <t>Інші програми та заходи у сфері освіти</t>
  </si>
  <si>
    <t>2030</t>
  </si>
  <si>
    <t>2110</t>
  </si>
  <si>
    <t>2111</t>
  </si>
  <si>
    <t>Первинна медична допомога населенню, що надається центрами первинної медичної (медико-санітарної) допомоги</t>
  </si>
  <si>
    <t>2150</t>
  </si>
  <si>
    <t>Інші програми, заклади та заходи у сфері охорони здоров’я</t>
  </si>
  <si>
    <t>2151</t>
  </si>
  <si>
    <t>Забезпечення діяльності інших закладів у сфері охорони здоров’я</t>
  </si>
  <si>
    <t>2152</t>
  </si>
  <si>
    <t>Інші програми та заходи у сфері охорони здоров’я</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</si>
  <si>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</si>
  <si>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Надання інших пільг окремим категоріям громадян відповідно до законодавства</t>
  </si>
  <si>
    <t>3033</t>
  </si>
  <si>
    <t>3036</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</si>
  <si>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</si>
  <si>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</si>
  <si>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</si>
  <si>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</si>
  <si>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</si>
  <si>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</si>
  <si>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</si>
  <si>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</si>
  <si>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Забезпечення реалізації окремих програм для осіб з інвалідністю</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</si>
  <si>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</si>
  <si>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</si>
  <si>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</si>
  <si>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3220</t>
  </si>
  <si>
    <t>Грошова компенсація за належні для отримання жилі приміщення для окремих категорій населення відповідно до законодавства</t>
  </si>
  <si>
    <t>3221</t>
  </si>
  <si>
    <t>3222</t>
  </si>
  <si>
    <t>3223</t>
  </si>
  <si>
    <t>Інші заклади та заходи</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</si>
  <si>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</si>
  <si>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</si>
  <si>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</si>
  <si>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</si>
  <si>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</si>
  <si>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</si>
  <si>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</si>
  <si>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</si>
  <si>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 xml:space="preserve">Фінансова підтримка кінематографії </t>
  </si>
  <si>
    <t>4080</t>
  </si>
  <si>
    <t>Інші заклади та заходи в галузі культури і мистецтва</t>
  </si>
  <si>
    <t>4081</t>
  </si>
  <si>
    <t xml:space="preserve">Забезпечення діяльності інших закладів в галузі культури і мистецтва </t>
  </si>
  <si>
    <t>4082</t>
  </si>
  <si>
    <t>Інші заходи в галузі культури і мистецтва</t>
  </si>
  <si>
    <t>Здійснення фізкультурно-спортивної та реабілітаційної роботи серед осіб з інвалідністю</t>
  </si>
  <si>
    <t>Проведення навчально-тренувальних зборів і змагань та заходів зі спорту осіб з інвалідністю</t>
  </si>
  <si>
    <t>Утримання та ефективна експлуатація об’єктів житлово-комунального господарства</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</si>
  <si>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</si>
  <si>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</si>
  <si>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</si>
  <si>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</si>
  <si>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Організація благоустрою населених пунктів</t>
  </si>
  <si>
    <t>6090</t>
  </si>
  <si>
    <t>Інша діяльність у сфері житлово-комунального господарства</t>
  </si>
  <si>
    <t>7100</t>
  </si>
  <si>
    <t>Сільське, лісове, рибне господарство та мисливство</t>
  </si>
  <si>
    <t>7130</t>
  </si>
  <si>
    <t>Здійснення  заходів із землеустрою</t>
  </si>
  <si>
    <t>Будівництво та регіональний розвиток</t>
  </si>
  <si>
    <t>Будівництво об'єктів житлово-комунального господарства</t>
  </si>
  <si>
    <t>7320</t>
  </si>
  <si>
    <t>Будівництво об'єктів соціально-культурного призначення</t>
  </si>
  <si>
    <t>7321</t>
  </si>
  <si>
    <t>Будівництво освітніх установ та закладів</t>
  </si>
  <si>
    <t>7322</t>
  </si>
  <si>
    <t>Будівництво медичних установ та закладів</t>
  </si>
  <si>
    <t>7325</t>
  </si>
  <si>
    <t>Будівництво споруд, установ та закладів фізичної культури і спорту</t>
  </si>
  <si>
    <t>7330</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</si>
  <si>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</si>
  <si>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</si>
  <si>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</si>
  <si>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</si>
  <si>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</si>
  <si>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</si>
  <si>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</si>
  <si>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</si>
  <si>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7370</t>
  </si>
  <si>
    <t>Реалізація інших заходів щодо соціально-економічного розвитку територій</t>
  </si>
  <si>
    <t>Транспорт та транспортна інфраструктура, дорожнє господарство</t>
  </si>
  <si>
    <t>7410</t>
  </si>
  <si>
    <t>Забезпечення надання послуг з перевезення пасажирів автомобільним транспортом</t>
  </si>
  <si>
    <t>7413</t>
  </si>
  <si>
    <t>Інші заходи у сфері автотранспорту</t>
  </si>
  <si>
    <t>7420</t>
  </si>
  <si>
    <t>Забезпечення надання послуг з перевезення пасажирів електротранспортом</t>
  </si>
  <si>
    <t>7426</t>
  </si>
  <si>
    <t>7430</t>
  </si>
  <si>
    <t>Утримання та розвиток місцевих аеропортів</t>
  </si>
  <si>
    <t>7450</t>
  </si>
  <si>
    <t xml:space="preserve">Інша діяльність у сфері транспорту </t>
  </si>
  <si>
    <t>7460</t>
  </si>
  <si>
    <t>Утримання та розвиток автомобільних доріг та дорожньої інфраструктури</t>
  </si>
  <si>
    <t>7461</t>
  </si>
  <si>
    <t>Утримання та розвиток автомобільних доріг та дорожньої інфраструктури за рахунок коштів місцевого бюджету</t>
  </si>
  <si>
    <t>7600</t>
  </si>
  <si>
    <t>Інші програми та заходи, пов'язані з економічною діяльністю</t>
  </si>
  <si>
    <t>7610</t>
  </si>
  <si>
    <t>Сприяння розвитку малого та середнього підприємництва</t>
  </si>
  <si>
    <t>7620</t>
  </si>
  <si>
    <t>Розвиток готельного господарства та туризму</t>
  </si>
  <si>
    <t>7622</t>
  </si>
  <si>
    <t>Реалізація програм і заходів в галузі туризму та курортів</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</si>
  <si>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</si>
  <si>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</si>
  <si>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</si>
  <si>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</si>
  <si>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</si>
  <si>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7680</t>
  </si>
  <si>
    <t>Членські внески до асоціацій органів місцевого самоврядування</t>
  </si>
  <si>
    <t>7690</t>
  </si>
  <si>
    <t>Інша економічна діяльність</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</si>
  <si>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</si>
  <si>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</si>
  <si>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7692</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</si>
  <si>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</si>
  <si>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7693</t>
  </si>
  <si>
    <t>8110</t>
  </si>
  <si>
    <t>Заходи із запобігання та ліквідації надзвичайних ситуацій та наслідків стихійного лиха</t>
  </si>
  <si>
    <t>Заходи з організації рятування на водах</t>
  </si>
  <si>
    <t>8200</t>
  </si>
  <si>
    <t>Громадський порядок та безпека</t>
  </si>
  <si>
    <t>8230</t>
  </si>
  <si>
    <t>Інші заходи громадського порядку та безпеки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</si>
  <si>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</si>
  <si>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</si>
  <si>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</si>
  <si>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</si>
  <si>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8313</t>
  </si>
  <si>
    <t>8330</t>
  </si>
  <si>
    <t xml:space="preserve">Інша діяльність у сфері екології та охорони природних ресурсів </t>
  </si>
  <si>
    <t>8400</t>
  </si>
  <si>
    <t>Засоби масової інформації</t>
  </si>
  <si>
    <t>8410</t>
  </si>
  <si>
    <t>Фінансова підтримка засобів масової інформації</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</si>
  <si>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</si>
  <si>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</si>
  <si>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</si>
  <si>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</si>
  <si>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Інші субвенції з місцевого бюджету</t>
  </si>
  <si>
    <t>9800</t>
  </si>
  <si>
    <t xml:space="preserve">Субвенція з місцевого бюджету державному бюджету на виконання програм соціально-економічного розвитку регіонів </t>
  </si>
  <si>
    <t>8820</t>
  </si>
  <si>
    <t>8822</t>
  </si>
  <si>
    <t>Повернення кредиту</t>
  </si>
  <si>
    <t xml:space="preserve">   субвенції</t>
  </si>
  <si>
    <t>41053900</t>
  </si>
  <si>
    <t>13030100</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</si>
  <si>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</si>
  <si>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</si>
  <si>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</si>
  <si>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</si>
  <si>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41051000</t>
  </si>
  <si>
    <t>Субвенція з місцевого бюджету на здійснення переданих видатків у сфері освіти за рахунок коштів освітньої субвенції</t>
  </si>
  <si>
    <t>Забезпечення діяльності інклюзивно-ресурсних центрів</t>
  </si>
  <si>
    <t>Утримання та фінансова підтримка спортивних споруд</t>
  </si>
  <si>
    <t>Будівництво інших об'єктів  комунальної власності</t>
  </si>
  <si>
    <t>8600</t>
  </si>
  <si>
    <t>Обслуговування місцевого боргу</t>
  </si>
  <si>
    <t>7530</t>
  </si>
  <si>
    <t>Інші заходи у сфері зв'язку, телекомунікації та інформатики</t>
  </si>
  <si>
    <t>7500</t>
  </si>
  <si>
    <t>Зв'язок, телекомунікації та інформатика</t>
  </si>
  <si>
    <t>Обсяг боргу по  бюджету на початок року</t>
  </si>
  <si>
    <t xml:space="preserve">Одержано  </t>
  </si>
  <si>
    <t xml:space="preserve">Повернено </t>
  </si>
  <si>
    <t xml:space="preserve"> Одержано позик</t>
  </si>
  <si>
    <t>Погашено позик</t>
  </si>
  <si>
    <t>Позики за рахунок коштів єдиного казначейського рахунку</t>
  </si>
  <si>
    <t>Запозичення до бюджету розвитку</t>
  </si>
  <si>
    <t>Одержано позик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</si>
  <si>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</si>
  <si>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</si>
  <si>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</si>
  <si>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РАЗОМ ДОХОДІВ:</t>
  </si>
  <si>
    <t xml:space="preserve"> - субвенція з обласного бюджету на відшкодування витрат на поховання учасників бойових дій та осіб з інвалідністю внаслідок війни</t>
  </si>
  <si>
    <t xml:space="preserve">Надання позашкільної освіти закладами  позашкільної освіти, заходи із позашкільної роботи з дітьми </t>
  </si>
  <si>
    <t>Надання спеціальної освіти мистецькими школами</t>
  </si>
  <si>
    <t>3032</t>
  </si>
  <si>
    <t>Надання пільг окремим категоріям громадян з оплати послуг зв'язку</t>
  </si>
  <si>
    <t>Внутрішнє фінансування</t>
  </si>
  <si>
    <t>Зовнішнє фінансування </t>
  </si>
  <si>
    <t>Позики, надані міжнародними фінансовими організаціями</t>
  </si>
  <si>
    <t>Одержано позик </t>
  </si>
  <si>
    <t xml:space="preserve">Фінансування за рахунок зміни залишків бюджетних коштів </t>
  </si>
  <si>
    <t>13010200</t>
  </si>
  <si>
    <t>13010100</t>
  </si>
  <si>
    <t xml:space="preserve">Рентна плата за спеціальне використання лісових ресурсів в частині деревини, заготовленої в порядку рубок головного користування </t>
  </si>
  <si>
    <t>13040000</t>
  </si>
  <si>
    <t>Рентна плата за користування надрами місцевого значення</t>
  </si>
  <si>
    <t>13040100</t>
  </si>
  <si>
    <t>13010000</t>
  </si>
  <si>
    <t>Місцеві податки та збори, що сплачуються (перераховуються) згідно з Податковим кодексом України</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</si>
  <si>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</si>
  <si>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</si>
  <si>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0160</t>
  </si>
  <si>
    <t>Керівництво і управління у відповідній сфері у містах (місті Києві), селищах, селах, територіальних громадах</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</si>
  <si>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</si>
  <si>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</si>
  <si>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 рахунок коштів місцевого бюджету</t>
  </si>
  <si>
    <t>1021</t>
  </si>
  <si>
    <t>1022</t>
  </si>
  <si>
    <t>1030</t>
  </si>
  <si>
    <t>Надання загальної середньої освіти за рахунок освітньої субвенції</t>
  </si>
  <si>
    <t>1031</t>
  </si>
  <si>
    <t>1032</t>
  </si>
  <si>
    <t>1060</t>
  </si>
  <si>
    <t>1061</t>
  </si>
  <si>
    <t>1070</t>
  </si>
  <si>
    <t>1080</t>
  </si>
  <si>
    <t>1140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</si>
  <si>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</si>
  <si>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</si>
  <si>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</si>
  <si>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</si>
  <si>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</si>
  <si>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</si>
  <si>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</si>
  <si>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</si>
  <si>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</si>
  <si>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Підготовка кадрів закладами професійної (професійно-технічної) освіти та іншими закладами освіти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</si>
  <si>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</si>
  <si>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</si>
  <si>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</si>
  <si>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</si>
  <si>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7470</t>
  </si>
  <si>
    <t>Інша діяльність у сфері дорожнього господарства</t>
  </si>
  <si>
    <t>Фінансування за рахунок інших банків</t>
  </si>
  <si>
    <t>Обсяг гарантованого Вінницькою міською територіальною громадою боргу на початок  року</t>
  </si>
  <si>
    <t>Обсяг гарантованого  Вінницькою міською  територіальною громадою  боргу на кінець року</t>
  </si>
  <si>
    <t>Надходження від орендної плати за користування майновим комплексом та іншим майном, що перебуває в комунальній власності</t>
  </si>
  <si>
    <t>Плата за оренду майна бюджетних установ, що здійснюється відповідно до Закону України "Про оренду державного та комунального майна"</t>
  </si>
  <si>
    <t>Рентна плата за користування надрами загальнодержавного значення</t>
  </si>
  <si>
    <t xml:space="preserve">Рентна плата за користування надрами для видобування інших корисних копалин загальнодержавного значення </t>
  </si>
  <si>
    <t>Всього власних доходів</t>
  </si>
  <si>
    <t xml:space="preserve">Утримання та забезпечення діяльності центрів соціальних служб </t>
  </si>
  <si>
    <t>Надання фінансової підтримки громадським об'єднанням ветеранів і осіб з інвалідністю, діяльність яких має соціальну спрямованість</t>
  </si>
  <si>
    <t>Пільгові довгострокові кредити молодим сім’ям та одиноким молодим громадянам на будівництво/реконструкцію/ придбання житла  та їх повернення</t>
  </si>
  <si>
    <t>0,000</t>
  </si>
  <si>
    <t>1210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</si>
  <si>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</si>
  <si>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</si>
  <si>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</si>
  <si>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</si>
  <si>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</si>
  <si>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16000000</t>
  </si>
  <si>
    <t xml:space="preserve">Окремі податки і збори, що зараховуються до місцевих бюджетів </t>
  </si>
  <si>
    <t>16010000</t>
  </si>
  <si>
    <t xml:space="preserve">Місцеві податки і збори, нараховані до 1 січня 2011 року </t>
  </si>
  <si>
    <t>16012200</t>
  </si>
  <si>
    <t xml:space="preserve">Місцеві податки, нараховані до 1 січня 2011 року </t>
  </si>
  <si>
    <t>41040400</t>
  </si>
  <si>
    <t>Інші дотації з місцевого бюджету</t>
  </si>
  <si>
    <t>12000000</t>
  </si>
  <si>
    <t xml:space="preserve">Податки на власність  </t>
  </si>
  <si>
    <t>12020000</t>
  </si>
  <si>
    <t xml:space="preserve">Податок з власників транспортних засобів та інших самохідних машин і механізмів  </t>
  </si>
  <si>
    <t>12020900</t>
  </si>
  <si>
    <t xml:space="preserve">Податок з власників наземних, водних транспортних засобів та інших самохідних машин і механізмів </t>
  </si>
  <si>
    <t>8240</t>
  </si>
  <si>
    <t>Заходи та роботи з територіальної оборони</t>
  </si>
  <si>
    <t>Надходження внаслідок продажу/пред’явлення цінних паперів</t>
  </si>
  <si>
    <t>Придбання цінних паперів</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</si>
  <si>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</si>
  <si>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Виконання за 2023 рік</t>
  </si>
  <si>
    <t>Виконання за  2023 рік</t>
  </si>
  <si>
    <t>11011200</t>
  </si>
  <si>
    <t>Податок на доходи фізичних осіб із доходів спеціалістів резидента Дія Сіті</t>
  </si>
  <si>
    <t>11011300</t>
  </si>
  <si>
    <t>Податок на доходи фізичних осіб у вигляді мінімального податкового зобов'язання, що підлягає сплаті фізичними особами</t>
  </si>
  <si>
    <t>21081800</t>
  </si>
  <si>
    <t>Адміністративні штрафи за адміністративні правопорушення у сфері забезпечення безпеки дорожнього руху, зафіксовані в автоматичному режимі</t>
  </si>
  <si>
    <t>41000000</t>
  </si>
  <si>
    <t>Від органів державного управління</t>
  </si>
  <si>
    <t>41020000</t>
  </si>
  <si>
    <t>Дотації з державного бюджету місцевим бюджетам</t>
  </si>
  <si>
    <t>41021400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</si>
  <si>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</si>
  <si>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</si>
  <si>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</si>
  <si>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</si>
  <si>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</si>
  <si>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 xml:space="preserve">  -   субвенція з обласного бюджету для забезпечення витратними матеріалами (кардіовиробами) хворих області в комунальному некомерційному  підприємстві "Вінницький регіональний клінічний лікувально-діагностичний центр серцево-судинної патології"</t>
  </si>
  <si>
    <t xml:space="preserve"> - субвенція з бюджету Вороновицької селищної територіальної громади на надання послуг комунальною установою "Центр професійного розвитку педагогічних працівників Вінницької міської ради"</t>
  </si>
  <si>
    <t xml:space="preserve"> - субвенція з обласного бюджету на компенсаційні виплати за навчання учасників бойових дій та їхніх дітей</t>
  </si>
  <si>
    <t>41059000</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</si>
  <si>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</si>
  <si>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 xml:space="preserve">  -  цільовий фонд підтримки Збройних Сил України та соціально-економічного розвитку Вінницької міської територіальної громади</t>
  </si>
  <si>
    <t>Надання загальної середньої освіти закладами загальної середньої освіти за рахунок коштів місцевого бюджету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</si>
  <si>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</si>
  <si>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Виконання заходів щодо облаштування безпечних умов у закладах загальної середньої освіти</t>
  </si>
  <si>
    <t>1260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</si>
  <si>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загальної середньої освіти</t>
  </si>
  <si>
    <t>1261</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</si>
  <si>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</si>
  <si>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</si>
  <si>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Виконання заходів за рахунок коштів освітньої субвенції з державного бюджету  місцевим бюджетам (за спеціальним фондом державного бюджету)</t>
  </si>
  <si>
    <t>1270</t>
  </si>
  <si>
    <t>1271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</si>
  <si>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</si>
  <si>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1272</t>
  </si>
  <si>
    <t>Реалізація заходів за рахунок освітньої субвенції з державного бюджету  місцевим бюджетам (за спеціальним фондом державного бюджету)</t>
  </si>
  <si>
    <t>7110</t>
  </si>
  <si>
    <t>Реалізація програм в галузі сільського господарства</t>
  </si>
  <si>
    <t>7640</t>
  </si>
  <si>
    <t>Заходи з енергозбереження</t>
  </si>
  <si>
    <t>9150</t>
  </si>
  <si>
    <t xml:space="preserve">Повернення бюджетних коштів з депозитів </t>
  </si>
  <si>
    <t>Директор департаменту фінансів                                                                                 Антоніна ЛЕСЬ</t>
  </si>
  <si>
    <t>більше в 5,1 рази</t>
  </si>
  <si>
    <t>більше в 3,8 рази</t>
  </si>
  <si>
    <t>більше в 2,1 рази</t>
  </si>
  <si>
    <t>більше в 2,4 рази</t>
  </si>
  <si>
    <t>більше в 2,5 рази</t>
  </si>
  <si>
    <t>більше в 4,8 рази</t>
  </si>
  <si>
    <t>більше в 2,0 рази</t>
  </si>
  <si>
    <t xml:space="preserve">Захист населення і територій від надзвичайних ситуацій </t>
  </si>
  <si>
    <t>про виконання  бюджету Вінницької міської територіальної громади за 2024 рік</t>
  </si>
  <si>
    <t>Виконання за 2024 рік</t>
  </si>
  <si>
    <t>Виконання за  2024 рік</t>
  </si>
  <si>
    <t>Відхилення до виконання за 2023 рік</t>
  </si>
  <si>
    <t>Відсоток до виконання за 2023 рік</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</si>
  <si>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</si>
  <si>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22020000</t>
  </si>
  <si>
    <t>Плата за ліцензії у сфері діяльності з організації та проведення азартних ігор і за ліцензії на випуск та проведення лотерей</t>
  </si>
  <si>
    <t>22020400</t>
  </si>
  <si>
    <t>Плата за ліцензії на провадження діяльності з організації та проведення азартних ігор у залах гральних автоматів</t>
  </si>
  <si>
    <t>41033300</t>
  </si>
  <si>
    <t>Субвенція з державного бюджету місцевим бюджетам на забезпечення харчуванням учнів початкових класів закладів загальної середньої освіти</t>
  </si>
  <si>
    <t>41033800</t>
  </si>
  <si>
    <t>Субвенція з державного бюджету місцевим бюджетам на створення навчально-практичних центрів сучасної професійної (професійно-технічної) освіти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</si>
  <si>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</si>
  <si>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</si>
  <si>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41050900</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</si>
  <si>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</si>
  <si>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</si>
  <si>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</si>
  <si>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   субвенція з обласного бюджету на пільгове медичне обслуговування  громадян, які постраждали внаслідок Чорнобильської катастрофи</t>
  </si>
  <si>
    <t xml:space="preserve"> -  субвенція з обласного бюджету нна компенсаційні виплати особам з інвалідністю на бензин (пальне), ремонт, техобслуговування автотранспорту та транспортне обслуговування,  а також на встановлення телефонів особам з інвалідністю І і ІІ груп</t>
  </si>
  <si>
    <t xml:space="preserve"> -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t>
  </si>
  <si>
    <t xml:space="preserve"> - субвенція  з обласного бюджету на реалізацію проєктів-переможців Конкурсу Вінницької обласної Ради "Безпечні стійкі громади"</t>
  </si>
  <si>
    <t xml:space="preserve"> - субвенція  з бюджету Якушинецької сільської територіальної громади  на надання освітніх послуг дітям  з особливими освітніми потребами, зумовленими стійкими інтелектуальними порушеннями у комунальному закладі "Вінницька спеціальна школа для дітей з порушеннями інтелектуального розвитку"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</si>
  <si>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</si>
  <si>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</si>
  <si>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</si>
  <si>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</si>
  <si>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41051100</t>
  </si>
  <si>
    <t>Субвенція з місцевого бюджету за рахунок залишку коштів освітньої субвенції, що утворився на початок бюджетного періоду</t>
  </si>
  <si>
    <t>42000000</t>
  </si>
  <si>
    <t>Від Європейського Союзу, урядів іноземних держав, міжнародних організацій, донорських установ</t>
  </si>
  <si>
    <t>42030000</t>
  </si>
  <si>
    <t>Надходження в рамках програм допомоги Європейського Союзу, урядів іноземних держав, міжнародних організацій, донорських установ</t>
  </si>
  <si>
    <t>42030300</t>
  </si>
  <si>
    <t>Надходження в рамках програм допомоги урядів іноземних держав, міжнародних організацій, донорських установ</t>
  </si>
  <si>
    <t>надходження в рамках програм допомоги урядів іноземних держав, міжнародних організацій, донорських установ</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</si>
  <si>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</si>
  <si>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</si>
  <si>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освітньої субвенції</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</si>
  <si>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</si>
  <si>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</si>
  <si>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1180</t>
  </si>
  <si>
    <t>Виконання заходів, спрямованих на забезпечення якісної, сучасної та доступної загальної середньої освіти "Нова українська школа"</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</si>
  <si>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</si>
  <si>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</si>
  <si>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</si>
  <si>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</si>
  <si>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1220</t>
  </si>
  <si>
    <t>Виконання заходів щодо створення навчально-практичних центрів сучасної професійної (професійно-технічної) освіти</t>
  </si>
  <si>
    <t>1221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</si>
  <si>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</si>
  <si>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1222</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</si>
  <si>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</si>
  <si>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</si>
  <si>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</si>
  <si>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</si>
  <si>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</si>
  <si>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</si>
  <si>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</si>
  <si>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1400</t>
  </si>
  <si>
    <t>Виконання заходів із задоволення потреб у забезпеченні безпечного освітнього середовища</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</si>
  <si>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</si>
  <si>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</si>
  <si>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Реалізація державної політики у молодіжній сфері та сфері з утвердження української національної та громадянської ідентичності</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</si>
  <si>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</si>
  <si>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</si>
  <si>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</si>
  <si>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</si>
  <si>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3193</t>
  </si>
  <si>
    <t>5049</t>
  </si>
  <si>
    <t>Виконання окремих заходів з реалізації соціального проекту "Активні парки - локації здорової України"</t>
  </si>
  <si>
    <t>6080</t>
  </si>
  <si>
    <t>Реалізація державних та місцевих житлових програм</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</si>
  <si>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</si>
  <si>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</si>
  <si>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</si>
  <si>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</si>
  <si>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</si>
  <si>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</si>
  <si>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8312</t>
  </si>
  <si>
    <t>Утилізація відходів</t>
  </si>
  <si>
    <t>більше в 6,9 рази</t>
  </si>
  <si>
    <t>більше в 6,4 рази</t>
  </si>
  <si>
    <t>більше в 7,4 рази</t>
  </si>
  <si>
    <t>більше в 7,2 рази</t>
  </si>
  <si>
    <t>більше в 10,6 рази</t>
  </si>
  <si>
    <t>більше в 3,6 рази</t>
  </si>
  <si>
    <t>більше в 9,0 разів</t>
  </si>
  <si>
    <t>більше в 2,2 рази</t>
  </si>
  <si>
    <t>більше в 11,3 рази</t>
  </si>
  <si>
    <t>більше в 169,7 рази</t>
  </si>
  <si>
    <t>більше в 2,3 рази</t>
  </si>
  <si>
    <t>більше в 6,5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</si>
</sst>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0"/>
    <numFmt numFmtId="167" formatCode="#,##0.000"/>
    <numFmt numFmtId="168" formatCode="0.00000"/>
    <numFmt numFmtId="169" formatCode="0.0000"/>
  </numFmts>
  <fonts count="3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sz val="14"/>
      <name val="Times New Roman Cyr"/>
      <family val="1"/>
      <charset val="204"/>
    </font>
    <font>
      <b/>
      <sz val="10"/>
      <name val="Times New Roman Cyr"/>
      <family val="1"/>
      <charset val="204"/>
    </font>
    <font>
      <b/>
      <i/>
      <sz val="16"/>
      <name val="Times New Roman Cyr"/>
      <family val="1"/>
      <charset val="204"/>
    </font>
    <font>
      <b/>
      <sz val="16"/>
      <name val="Times New Roman Cyr"/>
      <family val="1"/>
      <charset val="204"/>
    </font>
    <font>
      <sz val="12"/>
      <name val="Times New Roman Cyr"/>
      <charset val="204"/>
    </font>
    <font>
      <b/>
      <i/>
      <sz val="18"/>
      <name val="Times New Roman Cyr"/>
      <family val="1"/>
      <charset val="204"/>
    </font>
    <font>
      <sz val="10"/>
      <name val="Arial Cyr"/>
      <charset val="204"/>
    </font>
    <font>
      <b/>
      <sz val="10"/>
      <name val="Times New Roman Cyr"/>
      <charset val="204"/>
    </font>
    <font>
      <i/>
      <sz val="11"/>
      <name val="Times New Roman"/>
      <family val="1"/>
      <charset val="204"/>
    </font>
    <font>
      <sz val="10"/>
      <name val="Times New Roman Cyr"/>
      <charset val="204"/>
    </font>
    <font>
      <sz val="11"/>
      <name val="Times New Roman Cyr"/>
      <charset val="204"/>
    </font>
    <font>
      <i/>
      <sz val="11"/>
      <name val="Times New Roman Cyr"/>
      <charset val="204"/>
    </font>
    <font>
      <i/>
      <sz val="11"/>
      <name val="Times New Roman Cyr"/>
      <family val="1"/>
      <charset val="204"/>
    </font>
    <font>
      <sz val="11"/>
      <name val="Times New Roman"/>
      <family val="1"/>
      <charset val="204"/>
    </font>
    <font>
      <b/>
      <sz val="11"/>
      <name val="Times New Roman Cyr"/>
      <family val="1"/>
      <charset val="204"/>
    </font>
    <font>
      <b/>
      <i/>
      <sz val="11"/>
      <name val="Times New Roman Cyr"/>
      <family val="1"/>
      <charset val="204"/>
    </font>
    <font>
      <b/>
      <sz val="11"/>
      <name val="Times New Roman Cyr"/>
      <charset val="204"/>
    </font>
    <font>
      <i/>
      <sz val="13"/>
      <name val="Times New Roman Cyr"/>
      <charset val="204"/>
    </font>
    <font>
      <b/>
      <sz val="12"/>
      <name val="Times New Roman Cyr"/>
      <charset val="204"/>
    </font>
    <font>
      <b/>
      <i/>
      <sz val="14"/>
      <name val="Times New Roman Cyr"/>
      <family val="1"/>
      <charset val="204"/>
    </font>
    <font>
      <b/>
      <sz val="11"/>
      <name val="Times New Roman"/>
      <family val="1"/>
      <charset val="204"/>
    </font>
    <font>
      <sz val="10.5"/>
      <name val="Times New Roman Cyr"/>
      <family val="1"/>
      <charset val="204"/>
    </font>
    <font>
      <sz val="9"/>
      <name val="Times New Roman CYR"/>
      <family val="1"/>
      <charset val="204"/>
    </font>
    <font>
      <sz val="10"/>
      <color theme="0"/>
      <name val="Times New Roman CYR"/>
      <family val="1"/>
      <charset val="204"/>
    </font>
    <font>
      <sz val="11"/>
      <color theme="0"/>
      <name val="Times New Roman CYR"/>
      <family val="1"/>
      <charset val="204"/>
    </font>
    <font>
      <sz val="12"/>
      <color theme="0"/>
      <name val="Times New Roman CYR"/>
      <family val="1"/>
      <charset val="204"/>
    </font>
    <font>
      <sz val="10"/>
      <color rgb="FFFF0000"/>
      <name val="Times New Roman CYR"/>
      <family val="1"/>
      <charset val="204"/>
    </font>
    <font>
      <b/>
      <sz val="12"/>
      <color theme="0"/>
      <name val="Times New Roman Cyr"/>
      <charset val="204"/>
    </font>
    <font>
      <b/>
      <sz val="9"/>
      <name val="Times New Roman CYR"/>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0" fontId="14" fillId="0" borderId="0"/>
    <xf numFmtId="0" fontId="3" fillId="0" borderId="0"/>
    <xf numFmtId="0" fontId="2" fillId="0" borderId="0"/>
    <xf numFmtId="0" fontId="1" fillId="0" borderId="0"/>
  </cellStyleXfs>
  <cellXfs count="190">
    <xf numFmtId="0" fontId="0" fillId="0" borderId="0" xfId="0"/>
    <xf numFmtId="49" fontId="4" fillId="0" borderId="0" xfId="0" applyNumberFormat="1" applyFont="1" applyFill="1"/>
    <xf numFmtId="49" fontId="4" fillId="0" borderId="0" xfId="0" applyNumberFormat="1" applyFont="1" applyFill="1" applyAlignment="1">
      <alignment wrapText="1"/>
    </xf>
    <xf numFmtId="164" fontId="4" fillId="0" borderId="0" xfId="0" applyNumberFormat="1" applyFont="1" applyFill="1"/>
    <xf numFmtId="49" fontId="4" fillId="0" borderId="0" xfId="0" applyNumberFormat="1" applyFont="1" applyFill="1" applyAlignment="1">
      <alignment vertical="center"/>
    </xf>
    <xf numFmtId="49" fontId="6" fillId="0" borderId="1" xfId="0" applyNumberFormat="1" applyFont="1" applyFill="1" applyBorder="1" applyAlignment="1">
      <alignment horizontal="center" vertical="center" shrinkToFit="1"/>
    </xf>
    <xf numFmtId="166" fontId="4" fillId="0" borderId="1" xfId="0" applyNumberFormat="1" applyFont="1" applyFill="1" applyBorder="1" applyAlignment="1">
      <alignment horizontal="center" vertical="center" shrinkToFit="1"/>
    </xf>
    <xf numFmtId="166" fontId="6" fillId="0" borderId="1" xfId="0" applyNumberFormat="1" applyFont="1" applyFill="1" applyBorder="1" applyAlignment="1" applyProtection="1">
      <alignment horizontal="center" vertical="center" shrinkToFit="1"/>
      <protection locked="0"/>
    </xf>
    <xf numFmtId="166" fontId="4" fillId="0" borderId="0" xfId="0" applyNumberFormat="1" applyFont="1" applyFill="1"/>
    <xf numFmtId="166" fontId="8" fillId="0" borderId="0" xfId="0" applyNumberFormat="1" applyFont="1" applyFill="1" applyBorder="1"/>
    <xf numFmtId="49" fontId="9" fillId="0" borderId="0" xfId="0" applyNumberFormat="1" applyFont="1" applyFill="1" applyAlignment="1">
      <alignment wrapText="1"/>
    </xf>
    <xf numFmtId="166" fontId="6" fillId="0" borderId="0" xfId="0" applyNumberFormat="1" applyFont="1" applyFill="1"/>
    <xf numFmtId="49" fontId="15" fillId="0" borderId="0" xfId="0" applyNumberFormat="1" applyFont="1" applyFill="1" applyAlignment="1">
      <alignment wrapText="1"/>
    </xf>
    <xf numFmtId="166" fontId="6" fillId="0" borderId="0" xfId="0" applyNumberFormat="1" applyFont="1" applyFill="1" applyAlignment="1">
      <alignment horizontal="left" indent="11"/>
    </xf>
    <xf numFmtId="166" fontId="4" fillId="0" borderId="0" xfId="0" applyNumberFormat="1" applyFont="1" applyFill="1" applyAlignment="1">
      <alignment horizontal="left" indent="11"/>
    </xf>
    <xf numFmtId="49" fontId="9"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11" fontId="18" fillId="0" borderId="1" xfId="0" applyNumberFormat="1" applyFont="1" applyFill="1" applyBorder="1" applyAlignment="1">
      <alignment horizontal="justify" vertical="center" wrapText="1"/>
    </xf>
    <xf numFmtId="49" fontId="2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22"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justify" vertical="center" wrapText="1"/>
      <protection locked="0"/>
    </xf>
    <xf numFmtId="49" fontId="20" fillId="0" borderId="1" xfId="0" applyNumberFormat="1" applyFont="1" applyFill="1" applyBorder="1" applyAlignment="1" applyProtection="1">
      <alignment horizontal="left" vertical="center" wrapText="1"/>
      <protection locked="0"/>
    </xf>
    <xf numFmtId="49" fontId="19" fillId="0" borderId="1" xfId="0" applyNumberFormat="1" applyFont="1" applyFill="1" applyBorder="1" applyAlignment="1" applyProtection="1">
      <alignment horizontal="left" vertical="center" wrapText="1" indent="2"/>
      <protection locked="0"/>
    </xf>
    <xf numFmtId="49" fontId="18" fillId="0" borderId="1" xfId="0" applyNumberFormat="1" applyFont="1" applyFill="1" applyBorder="1" applyAlignment="1" applyProtection="1">
      <alignment horizontal="justify" vertical="center" wrapText="1"/>
      <protection locked="0"/>
    </xf>
    <xf numFmtId="0" fontId="21" fillId="0" borderId="1" xfId="1" applyFont="1" applyFill="1" applyBorder="1" applyAlignment="1" applyProtection="1">
      <alignment horizontal="justify" vertical="center" wrapText="1"/>
      <protection locked="0"/>
    </xf>
    <xf numFmtId="49" fontId="5" fillId="0" borderId="1" xfId="1" applyNumberFormat="1" applyFont="1" applyFill="1" applyBorder="1" applyAlignment="1">
      <alignment horizontal="justify" vertical="center" wrapText="1"/>
    </xf>
    <xf numFmtId="49" fontId="5" fillId="0" borderId="1" xfId="1"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left" vertical="center" wrapText="1" indent="1"/>
      <protection locked="0"/>
    </xf>
    <xf numFmtId="49" fontId="20" fillId="0" borderId="1" xfId="1" applyNumberFormat="1" applyFont="1" applyFill="1" applyBorder="1" applyAlignment="1" applyProtection="1">
      <alignment horizontal="left" vertical="center" wrapText="1"/>
      <protection locked="0"/>
    </xf>
    <xf numFmtId="49" fontId="19" fillId="0" borderId="1" xfId="0" applyNumberFormat="1" applyFont="1" applyFill="1" applyBorder="1" applyAlignment="1" applyProtection="1">
      <alignment horizontal="justify" vertical="center" wrapText="1"/>
      <protection locked="0"/>
    </xf>
    <xf numFmtId="49" fontId="24" fillId="0" borderId="1" xfId="0"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xf>
    <xf numFmtId="49" fontId="5" fillId="0" borderId="0" xfId="0" applyNumberFormat="1" applyFont="1" applyFill="1"/>
    <xf numFmtId="49" fontId="5" fillId="0" borderId="0" xfId="0" applyNumberFormat="1" applyFont="1" applyFill="1" applyAlignment="1">
      <alignment horizontal="left" indent="6"/>
    </xf>
    <xf numFmtId="164" fontId="6" fillId="0" borderId="1" xfId="0" applyNumberFormat="1" applyFont="1" applyFill="1" applyBorder="1" applyAlignment="1">
      <alignment horizontal="center" vertical="center" shrinkToFit="1"/>
    </xf>
    <xf numFmtId="164" fontId="4" fillId="0" borderId="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9" fillId="0" borderId="1" xfId="0" applyNumberFormat="1" applyFont="1" applyFill="1" applyBorder="1" applyAlignment="1">
      <alignment vertical="center" wrapText="1"/>
    </xf>
    <xf numFmtId="0" fontId="24" fillId="0" borderId="1" xfId="0" applyNumberFormat="1" applyFont="1" applyFill="1" applyBorder="1" applyAlignment="1">
      <alignment horizontal="left" vertical="center" wrapText="1"/>
    </xf>
    <xf numFmtId="49" fontId="15" fillId="0" borderId="1" xfId="0" applyNumberFormat="1" applyFont="1" applyFill="1" applyBorder="1" applyAlignment="1">
      <alignment vertical="center"/>
    </xf>
    <xf numFmtId="11" fontId="24" fillId="0" borderId="1" xfId="0" applyNumberFormat="1" applyFont="1" applyFill="1" applyBorder="1" applyAlignment="1">
      <alignment horizontal="justify" vertical="center" wrapText="1"/>
    </xf>
    <xf numFmtId="1" fontId="24"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shrinkToFit="1"/>
    </xf>
    <xf numFmtId="165" fontId="7" fillId="0" borderId="1" xfId="0" applyNumberFormat="1" applyFont="1" applyFill="1" applyBorder="1" applyAlignment="1">
      <alignment horizontal="center" vertical="center" shrinkToFit="1"/>
    </xf>
    <xf numFmtId="166" fontId="6" fillId="0" borderId="1" xfId="0" applyNumberFormat="1" applyFont="1" applyFill="1" applyBorder="1" applyAlignment="1">
      <alignment horizontal="center" vertical="center" shrinkToFit="1"/>
    </xf>
    <xf numFmtId="165" fontId="6" fillId="0" borderId="1" xfId="0" applyNumberFormat="1" applyFont="1" applyFill="1" applyBorder="1" applyAlignment="1">
      <alignment horizontal="center" vertical="center" shrinkToFit="1"/>
    </xf>
    <xf numFmtId="166" fontId="6" fillId="0" borderId="1" xfId="0" applyNumberFormat="1" applyFont="1" applyFill="1" applyBorder="1" applyAlignment="1" applyProtection="1">
      <alignment horizontal="center" vertical="center" shrinkToFit="1"/>
    </xf>
    <xf numFmtId="167" fontId="7" fillId="0" borderId="1" xfId="0" applyNumberFormat="1" applyFont="1" applyFill="1" applyBorder="1" applyAlignment="1">
      <alignment horizontal="center" vertical="center" shrinkToFit="1"/>
    </xf>
    <xf numFmtId="166" fontId="7" fillId="0" borderId="1" xfId="0" applyNumberFormat="1" applyFont="1" applyFill="1" applyBorder="1" applyAlignment="1" applyProtection="1">
      <alignment horizontal="center" vertical="center" shrinkToFit="1"/>
    </xf>
    <xf numFmtId="166" fontId="7" fillId="0" borderId="1" xfId="0" applyNumberFormat="1" applyFont="1" applyFill="1" applyBorder="1" applyAlignment="1" applyProtection="1">
      <alignment horizontal="center" vertical="center" shrinkToFit="1"/>
      <protection locked="0"/>
    </xf>
    <xf numFmtId="164" fontId="7" fillId="0" borderId="1" xfId="0" applyNumberFormat="1" applyFont="1" applyFill="1" applyBorder="1" applyAlignment="1">
      <alignment horizontal="center" vertical="center" shrinkToFit="1"/>
    </xf>
    <xf numFmtId="49" fontId="24" fillId="0" borderId="1" xfId="0" applyNumberFormat="1" applyFont="1" applyFill="1" applyBorder="1" applyAlignment="1">
      <alignment horizontal="left" vertical="center" wrapText="1"/>
    </xf>
    <xf numFmtId="168" fontId="6" fillId="0" borderId="1" xfId="0" applyNumberFormat="1" applyFont="1" applyFill="1" applyBorder="1" applyAlignment="1">
      <alignment horizontal="center" vertical="center" shrinkToFit="1"/>
    </xf>
    <xf numFmtId="49" fontId="25" fillId="0" borderId="1" xfId="1" applyNumberFormat="1" applyFont="1" applyFill="1" applyBorder="1" applyAlignment="1">
      <alignment horizontal="center" vertical="center" shrinkToFit="1"/>
    </xf>
    <xf numFmtId="166" fontId="12"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6" fontId="26" fillId="0" borderId="1" xfId="0" applyNumberFormat="1" applyFont="1" applyFill="1" applyBorder="1" applyAlignment="1">
      <alignment horizontal="center" vertical="center" shrinkToFit="1"/>
    </xf>
    <xf numFmtId="166" fontId="4" fillId="0" borderId="0" xfId="0" applyNumberFormat="1" applyFont="1" applyFill="1" applyAlignment="1">
      <alignment wrapText="1"/>
    </xf>
    <xf numFmtId="164" fontId="12"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shrinkToFit="1"/>
    </xf>
    <xf numFmtId="166" fontId="26" fillId="0" borderId="1" xfId="0"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left" vertical="top" wrapText="1"/>
    </xf>
    <xf numFmtId="49" fontId="19" fillId="0" borderId="1" xfId="0" applyNumberFormat="1" applyFont="1" applyFill="1" applyBorder="1" applyAlignment="1">
      <alignment vertical="top" wrapText="1"/>
    </xf>
    <xf numFmtId="49" fontId="18" fillId="0" borderId="1" xfId="0" applyNumberFormat="1" applyFont="1" applyFill="1" applyBorder="1" applyAlignment="1">
      <alignment vertical="top" wrapText="1"/>
    </xf>
    <xf numFmtId="49" fontId="5"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11" fontId="19" fillId="0" borderId="1" xfId="0" applyNumberFormat="1" applyFont="1" applyFill="1" applyBorder="1" applyAlignment="1">
      <alignment horizontal="left" vertical="top" wrapText="1"/>
    </xf>
    <xf numFmtId="1" fontId="5" fillId="0" borderId="1" xfId="0" applyNumberFormat="1" applyFont="1" applyFill="1" applyBorder="1" applyAlignment="1">
      <alignment horizontal="justify" vertical="top" wrapText="1"/>
    </xf>
    <xf numFmtId="49" fontId="16" fillId="0" borderId="1" xfId="0" applyNumberFormat="1" applyFont="1" applyFill="1" applyBorder="1" applyAlignment="1">
      <alignment horizontal="left" vertical="top" wrapText="1"/>
    </xf>
    <xf numFmtId="0" fontId="18"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top" wrapText="1"/>
    </xf>
    <xf numFmtId="0" fontId="20" fillId="0" borderId="1" xfId="0" applyNumberFormat="1" applyFont="1" applyFill="1" applyBorder="1" applyAlignment="1">
      <alignment vertical="top" wrapText="1" shrinkToFit="1"/>
    </xf>
    <xf numFmtId="49" fontId="19" fillId="0" borderId="1" xfId="1" applyNumberFormat="1" applyFont="1" applyFill="1" applyBorder="1" applyAlignment="1" applyProtection="1">
      <alignment horizontal="justify" vertical="top" wrapText="1"/>
      <protection locked="0"/>
    </xf>
    <xf numFmtId="2" fontId="5" fillId="0" borderId="1" xfId="1" applyNumberFormat="1"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49" fontId="22"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18" fillId="0" borderId="1" xfId="0" applyNumberFormat="1" applyFont="1" applyFill="1" applyBorder="1" applyAlignment="1">
      <alignment vertical="center" wrapText="1"/>
    </xf>
    <xf numFmtId="49"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vertical="center" wrapText="1"/>
    </xf>
    <xf numFmtId="0" fontId="19" fillId="0" borderId="1" xfId="0"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1" fontId="18" fillId="0" borderId="1" xfId="0" applyNumberFormat="1" applyFont="1" applyFill="1" applyBorder="1" applyAlignment="1">
      <alignment horizontal="left" vertical="center" wrapText="1"/>
    </xf>
    <xf numFmtId="166" fontId="12" fillId="0" borderId="1" xfId="0" applyNumberFormat="1" applyFont="1" applyFill="1" applyBorder="1" applyAlignment="1" applyProtection="1">
      <alignment horizontal="center" vertical="center" shrinkToFit="1"/>
    </xf>
    <xf numFmtId="166" fontId="26" fillId="0" borderId="1" xfId="0" applyNumberFormat="1" applyFont="1" applyFill="1" applyBorder="1" applyAlignment="1" applyProtection="1">
      <alignment horizontal="center" vertical="center" shrinkToFit="1"/>
    </xf>
    <xf numFmtId="166" fontId="12" fillId="0" borderId="1" xfId="0" applyNumberFormat="1" applyFont="1" applyFill="1" applyBorder="1" applyAlignment="1" applyProtection="1">
      <alignment horizontal="center" vertical="center" shrinkToFit="1"/>
      <protection locked="0"/>
    </xf>
    <xf numFmtId="0" fontId="18" fillId="0" borderId="1" xfId="1" applyNumberFormat="1" applyFont="1" applyFill="1" applyBorder="1" applyAlignment="1" applyProtection="1">
      <alignment horizontal="justify" vertical="center" wrapText="1"/>
      <protection locked="0"/>
    </xf>
    <xf numFmtId="49" fontId="18" fillId="0" borderId="1" xfId="1" applyNumberFormat="1" applyFont="1" applyFill="1" applyBorder="1" applyAlignment="1" applyProtection="1">
      <alignment horizontal="justify" vertical="center" wrapText="1"/>
      <protection locked="0"/>
    </xf>
    <xf numFmtId="0" fontId="18" fillId="0" borderId="1" xfId="0" applyFont="1" applyFill="1" applyBorder="1" applyAlignment="1">
      <alignment horizontal="left" vertical="center" wrapText="1"/>
    </xf>
    <xf numFmtId="1" fontId="5" fillId="0" borderId="1" xfId="0" applyNumberFormat="1" applyFont="1" applyFill="1" applyBorder="1" applyAlignment="1">
      <alignment horizontal="justify" vertical="center" wrapText="1"/>
    </xf>
    <xf numFmtId="0" fontId="20" fillId="0" borderId="1" xfId="0" applyFont="1" applyFill="1" applyBorder="1" applyAlignment="1">
      <alignment horizontal="left" vertical="center" wrapText="1"/>
    </xf>
    <xf numFmtId="0" fontId="16" fillId="0" borderId="1" xfId="1" applyFont="1" applyFill="1" applyBorder="1" applyAlignment="1" applyProtection="1">
      <alignment horizontal="justify" vertical="center" wrapText="1"/>
      <protection locked="0"/>
    </xf>
    <xf numFmtId="166" fontId="4" fillId="0" borderId="1" xfId="0" applyNumberFormat="1" applyFont="1" applyFill="1" applyBorder="1" applyAlignment="1">
      <alignment horizontal="center" vertical="center" wrapText="1"/>
    </xf>
    <xf numFmtId="1" fontId="19" fillId="0" borderId="1" xfId="0" applyNumberFormat="1" applyFont="1" applyFill="1" applyBorder="1" applyAlignment="1">
      <alignment horizontal="justify" vertical="top" wrapText="1"/>
    </xf>
    <xf numFmtId="11" fontId="19" fillId="0" borderId="1" xfId="0" applyNumberFormat="1" applyFont="1" applyFill="1" applyBorder="1" applyAlignment="1">
      <alignment horizontal="justify" vertical="top" wrapText="1"/>
    </xf>
    <xf numFmtId="49" fontId="15" fillId="0" borderId="1" xfId="0" applyNumberFormat="1" applyFont="1" applyFill="1" applyBorder="1" applyAlignment="1">
      <alignment horizontal="center" vertical="center" shrinkToFit="1"/>
    </xf>
    <xf numFmtId="49" fontId="20" fillId="0" borderId="1" xfId="0" applyNumberFormat="1" applyFont="1" applyFill="1" applyBorder="1" applyAlignment="1">
      <alignment vertical="center" wrapText="1"/>
    </xf>
    <xf numFmtId="165" fontId="26" fillId="0" borderId="1" xfId="0" applyNumberFormat="1" applyFont="1" applyFill="1" applyBorder="1" applyAlignment="1">
      <alignment horizontal="center" vertical="center" shrinkToFit="1"/>
    </xf>
    <xf numFmtId="49" fontId="19" fillId="0" borderId="1" xfId="0" applyNumberFormat="1" applyFont="1" applyFill="1" applyBorder="1" applyAlignment="1" applyProtection="1">
      <alignment horizontal="left" vertical="center" wrapText="1"/>
      <protection locked="0"/>
    </xf>
    <xf numFmtId="49" fontId="5" fillId="0" borderId="1" xfId="1" applyNumberFormat="1" applyFont="1" applyFill="1" applyBorder="1" applyAlignment="1" applyProtection="1">
      <alignment vertical="center" wrapText="1"/>
      <protection locked="0"/>
    </xf>
    <xf numFmtId="49" fontId="18" fillId="0" borderId="1" xfId="0" applyNumberFormat="1" applyFont="1" applyFill="1" applyBorder="1" applyAlignment="1" applyProtection="1">
      <alignment horizontal="left" vertical="center" wrapText="1"/>
      <protection locked="0"/>
    </xf>
    <xf numFmtId="49" fontId="18" fillId="0" borderId="1" xfId="1" applyNumberFormat="1" applyFont="1" applyFill="1" applyBorder="1" applyAlignment="1" applyProtection="1">
      <alignment vertical="center" wrapText="1"/>
      <protection locked="0"/>
    </xf>
    <xf numFmtId="11" fontId="19" fillId="0" borderId="1" xfId="0" applyNumberFormat="1" applyFont="1" applyFill="1" applyBorder="1" applyAlignment="1">
      <alignment horizontal="justify" vertical="center" wrapText="1"/>
    </xf>
    <xf numFmtId="2" fontId="18" fillId="0" borderId="1" xfId="1" applyNumberFormat="1" applyFont="1" applyFill="1" applyBorder="1" applyAlignment="1" applyProtection="1">
      <alignment horizontal="left" vertical="center" wrapText="1"/>
      <protection locked="0"/>
    </xf>
    <xf numFmtId="0" fontId="21" fillId="0" borderId="1" xfId="1" applyFont="1" applyFill="1" applyBorder="1" applyAlignment="1" applyProtection="1">
      <alignment vertical="center" wrapText="1"/>
      <protection locked="0"/>
    </xf>
    <xf numFmtId="49" fontId="18" fillId="0" borderId="1" xfId="0"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vertical="center" wrapText="1"/>
      <protection locked="0"/>
    </xf>
    <xf numFmtId="0" fontId="28" fillId="0" borderId="1" xfId="1" applyFont="1" applyFill="1" applyBorder="1" applyAlignment="1" applyProtection="1">
      <alignment horizontal="center" vertical="center" wrapText="1"/>
      <protection locked="0"/>
    </xf>
    <xf numFmtId="49" fontId="24" fillId="0" borderId="1" xfId="1" applyNumberFormat="1" applyFont="1" applyFill="1" applyBorder="1" applyAlignment="1">
      <alignment horizontal="center" vertical="center" wrapText="1"/>
    </xf>
    <xf numFmtId="49" fontId="24" fillId="0" borderId="1" xfId="1" applyNumberFormat="1" applyFont="1" applyFill="1" applyBorder="1" applyAlignment="1" applyProtection="1">
      <alignment horizontal="center" vertical="center" wrapText="1"/>
      <protection locked="0"/>
    </xf>
    <xf numFmtId="168" fontId="6" fillId="0" borderId="1" xfId="0" applyNumberFormat="1" applyFont="1" applyFill="1" applyBorder="1" applyAlignment="1" applyProtection="1">
      <alignment horizontal="center" vertical="center" shrinkToFit="1"/>
      <protection locked="0"/>
    </xf>
    <xf numFmtId="166" fontId="15" fillId="0" borderId="1" xfId="0" applyNumberFormat="1" applyFont="1" applyFill="1" applyBorder="1" applyAlignment="1" applyProtection="1">
      <alignment horizontal="center" vertical="center" shrinkToFit="1"/>
      <protection locked="0"/>
    </xf>
    <xf numFmtId="166" fontId="17" fillId="0" borderId="1" xfId="0" applyNumberFormat="1" applyFont="1" applyFill="1" applyBorder="1" applyAlignment="1" applyProtection="1">
      <alignment horizontal="center" vertical="center" shrinkToFit="1"/>
      <protection locked="0"/>
    </xf>
    <xf numFmtId="166" fontId="15"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shrinkToFit="1"/>
    </xf>
    <xf numFmtId="49" fontId="5" fillId="0" borderId="1" xfId="1" applyNumberFormat="1" applyFont="1" applyFill="1" applyBorder="1" applyAlignment="1" applyProtection="1">
      <alignment horizontal="justify" vertical="center" wrapText="1"/>
      <protection locked="0"/>
    </xf>
    <xf numFmtId="49" fontId="19" fillId="0" borderId="1" xfId="1" applyNumberFormat="1" applyFont="1" applyFill="1" applyBorder="1" applyAlignment="1" applyProtection="1">
      <alignment horizontal="justify" vertical="center" wrapText="1"/>
      <protection locked="0"/>
    </xf>
    <xf numFmtId="49" fontId="19" fillId="0" borderId="1" xfId="1" applyNumberFormat="1" applyFont="1" applyFill="1" applyBorder="1" applyAlignment="1" applyProtection="1">
      <alignment vertical="center" wrapText="1"/>
      <protection locked="0"/>
    </xf>
    <xf numFmtId="11" fontId="19" fillId="0" borderId="1" xfId="0" applyNumberFormat="1" applyFont="1" applyFill="1" applyBorder="1" applyAlignment="1">
      <alignment horizontal="left" vertical="center" wrapText="1"/>
    </xf>
    <xf numFmtId="49" fontId="18" fillId="0" borderId="1" xfId="1" applyNumberFormat="1" applyFont="1" applyFill="1" applyBorder="1" applyAlignment="1">
      <alignment horizontal="justify" vertical="center" wrapText="1"/>
    </xf>
    <xf numFmtId="49" fontId="19" fillId="0" borderId="1" xfId="1" applyNumberFormat="1" applyFont="1" applyFill="1" applyBorder="1" applyAlignment="1">
      <alignment horizontal="justify" vertical="center" wrapText="1"/>
    </xf>
    <xf numFmtId="49" fontId="5" fillId="0" borderId="1" xfId="1" applyNumberFormat="1" applyFont="1" applyFill="1" applyBorder="1" applyAlignment="1" applyProtection="1">
      <alignment horizontal="left" vertical="top" wrapText="1"/>
      <protection locked="0"/>
    </xf>
    <xf numFmtId="49" fontId="19" fillId="0" borderId="1" xfId="1" applyNumberFormat="1" applyFont="1" applyFill="1" applyBorder="1" applyAlignment="1" applyProtection="1">
      <alignment horizontal="left" vertical="center" wrapText="1"/>
      <protection locked="0"/>
    </xf>
    <xf numFmtId="49" fontId="19" fillId="0" borderId="1" xfId="1" applyNumberFormat="1" applyFont="1" applyFill="1" applyBorder="1" applyAlignment="1">
      <alignment horizontal="left" vertical="center" wrapText="1"/>
    </xf>
    <xf numFmtId="2" fontId="5" fillId="0" borderId="1" xfId="1" applyNumberFormat="1" applyFont="1" applyFill="1" applyBorder="1" applyAlignment="1" applyProtection="1">
      <alignment horizontal="justify" vertical="center" wrapText="1"/>
      <protection locked="0"/>
    </xf>
    <xf numFmtId="2" fontId="19" fillId="0" borderId="1" xfId="1" applyNumberFormat="1" applyFont="1" applyFill="1" applyBorder="1" applyAlignment="1" applyProtection="1">
      <alignment horizontal="justify" vertical="center" wrapText="1"/>
      <protection locked="0"/>
    </xf>
    <xf numFmtId="0" fontId="19" fillId="0" borderId="1" xfId="1" applyNumberFormat="1" applyFont="1" applyFill="1" applyBorder="1" applyAlignment="1" applyProtection="1">
      <alignment horizontal="left" vertical="center" wrapText="1"/>
      <protection locked="0"/>
    </xf>
    <xf numFmtId="1" fontId="29" fillId="0" borderId="1" xfId="0" applyNumberFormat="1" applyFont="1" applyFill="1" applyBorder="1" applyAlignment="1">
      <alignment horizontal="left" vertical="top" wrapText="1"/>
    </xf>
    <xf numFmtId="49" fontId="5" fillId="0" borderId="1" xfId="0" applyNumberFormat="1" applyFont="1" applyFill="1" applyBorder="1" applyAlignment="1" applyProtection="1">
      <alignment horizontal="justify" vertical="top" wrapText="1"/>
      <protection locked="0"/>
    </xf>
    <xf numFmtId="0" fontId="19" fillId="0" borderId="1" xfId="1" applyNumberFormat="1" applyFont="1" applyFill="1" applyBorder="1" applyAlignment="1" applyProtection="1">
      <alignment horizontal="justify" vertical="center" wrapText="1"/>
      <protection locked="0"/>
    </xf>
    <xf numFmtId="0" fontId="19" fillId="0" borderId="1" xfId="1" applyNumberFormat="1" applyFont="1" applyFill="1" applyBorder="1" applyAlignment="1" applyProtection="1">
      <alignment horizontal="left" vertical="top" wrapText="1"/>
      <protection locked="0"/>
    </xf>
    <xf numFmtId="49" fontId="19" fillId="0" borderId="1" xfId="0" applyNumberFormat="1" applyFont="1" applyFill="1" applyBorder="1" applyAlignment="1" applyProtection="1">
      <alignment horizontal="left" vertical="top" wrapText="1"/>
      <protection locked="0"/>
    </xf>
    <xf numFmtId="49" fontId="34" fillId="0" borderId="0" xfId="0" applyNumberFormat="1" applyFont="1" applyFill="1" applyAlignment="1">
      <alignment wrapText="1"/>
    </xf>
    <xf numFmtId="1" fontId="24"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center" vertical="center" wrapText="1" shrinkToFit="1"/>
    </xf>
    <xf numFmtId="164" fontId="35" fillId="0" borderId="1" xfId="0" applyNumberFormat="1" applyFont="1" applyFill="1" applyBorder="1" applyAlignment="1">
      <alignment horizontal="center" vertical="center" shrinkToFit="1"/>
    </xf>
    <xf numFmtId="164" fontId="30" fillId="0" borderId="1" xfId="0" applyNumberFormat="1" applyFont="1" applyFill="1" applyBorder="1" applyAlignment="1">
      <alignment horizontal="center" vertical="center" wrapText="1" shrinkToFit="1"/>
    </xf>
    <xf numFmtId="164" fontId="36" fillId="0" borderId="1" xfId="0" applyNumberFormat="1" applyFont="1" applyFill="1" applyBorder="1" applyAlignment="1">
      <alignment horizontal="center" vertical="center" wrapText="1" shrinkToFit="1"/>
    </xf>
    <xf numFmtId="167" fontId="6" fillId="0" borderId="1" xfId="0" applyNumberFormat="1" applyFont="1" applyFill="1" applyBorder="1" applyAlignment="1">
      <alignment horizontal="center" vertical="center" shrinkToFit="1"/>
    </xf>
    <xf numFmtId="49" fontId="31" fillId="0" borderId="1" xfId="0" applyNumberFormat="1" applyFont="1" applyFill="1" applyBorder="1" applyAlignment="1">
      <alignment vertical="center" wrapText="1"/>
    </xf>
    <xf numFmtId="49" fontId="32" fillId="0" borderId="1" xfId="0" applyNumberFormat="1" applyFont="1" applyFill="1" applyBorder="1" applyAlignment="1" applyProtection="1">
      <alignment horizontal="left" vertical="center" wrapText="1" indent="1"/>
      <protection locked="0"/>
    </xf>
    <xf numFmtId="166" fontId="33" fillId="0" borderId="1" xfId="0" applyNumberFormat="1" applyFont="1" applyFill="1" applyBorder="1" applyAlignment="1">
      <alignment horizontal="center" vertical="center" shrinkToFit="1"/>
    </xf>
    <xf numFmtId="164" fontId="33" fillId="0" borderId="1" xfId="0" applyNumberFormat="1" applyFont="1" applyFill="1" applyBorder="1" applyAlignment="1">
      <alignment horizontal="center" vertical="center" shrinkToFit="1"/>
    </xf>
    <xf numFmtId="49" fontId="31" fillId="0" borderId="0" xfId="0" applyNumberFormat="1" applyFont="1" applyFill="1" applyAlignment="1">
      <alignment wrapText="1"/>
    </xf>
    <xf numFmtId="49" fontId="24"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left" vertical="center" wrapText="1" indent="1"/>
    </xf>
    <xf numFmtId="49" fontId="5" fillId="0" borderId="1" xfId="1" applyNumberFormat="1" applyFont="1" applyFill="1" applyBorder="1" applyAlignment="1">
      <alignment horizontal="left" vertical="center" wrapText="1"/>
    </xf>
    <xf numFmtId="0" fontId="28" fillId="0" borderId="1" xfId="1" applyFont="1" applyFill="1" applyBorder="1" applyAlignment="1" applyProtection="1">
      <alignment vertical="center" wrapText="1"/>
      <protection locked="0"/>
    </xf>
    <xf numFmtId="164" fontId="12" fillId="0" borderId="1" xfId="0" applyNumberFormat="1" applyFont="1" applyFill="1" applyBorder="1" applyAlignment="1">
      <alignment horizontal="center" vertical="center" wrapText="1" shrinkToFit="1"/>
    </xf>
    <xf numFmtId="165" fontId="30" fillId="0" borderId="1" xfId="0" applyNumberFormat="1" applyFont="1" applyFill="1" applyBorder="1" applyAlignment="1">
      <alignment horizontal="center" vertical="center" wrapText="1" shrinkToFit="1"/>
    </xf>
    <xf numFmtId="49" fontId="12" fillId="0" borderId="1" xfId="0" applyNumberFormat="1" applyFont="1" applyFill="1" applyBorder="1" applyAlignment="1">
      <alignment horizontal="center" vertical="center" shrinkToFit="1"/>
    </xf>
    <xf numFmtId="166" fontId="1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49" fontId="31" fillId="0" borderId="8" xfId="0" applyNumberFormat="1" applyFont="1" applyFill="1" applyBorder="1" applyAlignment="1">
      <alignment horizontal="center" wrapText="1"/>
    </xf>
    <xf numFmtId="49" fontId="31" fillId="0" borderId="0" xfId="0" applyNumberFormat="1" applyFont="1" applyFill="1" applyAlignment="1">
      <alignment horizontal="center" wrapText="1"/>
    </xf>
    <xf numFmtId="49" fontId="11" fillId="0" borderId="0" xfId="0" applyNumberFormat="1" applyFont="1" applyFill="1" applyAlignment="1">
      <alignment horizontal="center"/>
    </xf>
    <xf numFmtId="49" fontId="10" fillId="0" borderId="0" xfId="0" applyNumberFormat="1" applyFont="1" applyFill="1" applyAlignment="1">
      <alignment horizontal="center"/>
    </xf>
    <xf numFmtId="164" fontId="6" fillId="0" borderId="6" xfId="0" applyNumberFormat="1" applyFont="1" applyFill="1" applyBorder="1" applyAlignment="1">
      <alignment horizontal="right"/>
    </xf>
    <xf numFmtId="164" fontId="4" fillId="0" borderId="2"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166" fontId="4" fillId="0" borderId="5" xfId="0" applyNumberFormat="1" applyFont="1" applyFill="1" applyBorder="1" applyAlignment="1">
      <alignment horizontal="center" vertical="center" wrapText="1"/>
    </xf>
    <xf numFmtId="166" fontId="4" fillId="0" borderId="3" xfId="0" applyNumberFormat="1" applyFont="1" applyFill="1" applyBorder="1" applyAlignment="1">
      <alignment horizontal="center" vertical="center"/>
    </xf>
    <xf numFmtId="166" fontId="4" fillId="0" borderId="4" xfId="0" applyNumberFormat="1" applyFont="1" applyFill="1" applyBorder="1" applyAlignment="1">
      <alignment horizontal="center" vertical="center"/>
    </xf>
    <xf numFmtId="169" fontId="4" fillId="0" borderId="2" xfId="0" applyNumberFormat="1" applyFont="1" applyFill="1" applyBorder="1" applyAlignment="1">
      <alignment horizontal="center" vertical="center" wrapText="1"/>
    </xf>
    <xf numFmtId="169" fontId="4" fillId="0" borderId="7" xfId="0" applyNumberFormat="1" applyFont="1" applyFill="1" applyBorder="1" applyAlignment="1">
      <alignment horizontal="center" vertical="center" wrapText="1"/>
    </xf>
    <xf numFmtId="169" fontId="4" fillId="0" borderId="5"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xf>
    <xf numFmtId="49" fontId="8" fillId="0" borderId="0" xfId="0" applyNumberFormat="1" applyFont="1" applyFill="1" applyAlignment="1">
      <alignment horizontal="left" indent="11"/>
    </xf>
    <xf numFmtId="49" fontId="13" fillId="0" borderId="0" xfId="0" applyNumberFormat="1" applyFont="1" applyFill="1" applyAlignment="1">
      <alignment horizontal="center" wrapText="1"/>
    </xf>
    <xf numFmtId="49" fontId="27" fillId="0" borderId="0" xfId="0" applyNumberFormat="1" applyFont="1" applyFill="1" applyAlignment="1">
      <alignment horizontal="center" wrapText="1"/>
    </xf>
    <xf numFmtId="49" fontId="4"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cellXfs>
  <cellStyles count="5">
    <cellStyle name="Звичайний 2" xfId="1"/>
    <cellStyle name="Звичайний 3" xfId="2"/>
    <cellStyle name="Звичайний 4" xfId="3"/>
    <cellStyle name="Звичайний 4 3" xfId="4"/>
    <cellStyle name="Обычный" xfId="0" builtinId="0"/>
  </cellStyles>
  <dxfs count="0"/>
  <tableStyles count="0" defaultTableStyle="TableStyleMedium9" defaultPivotStyle="PivotStyleLight16"/>
  <colors>
    <mruColors>
      <color rgb="FF271785"/>
      <color rgb="FF1148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0"/>
  <sheetViews>
    <sheetView showZeros="0" tabSelected="1" view="pageBreakPreview" topLeftCell="A435" zoomScale="90" zoomScaleNormal="140" zoomScaleSheetLayoutView="90" workbookViewId="0">
      <selection activeCell="G446" sqref="G446"/>
    </sheetView>
  </sheetViews>
  <sheetFormatPr defaultColWidth="9.140625" defaultRowHeight="15.75" x14ac:dyDescent="0.25"/>
  <cols>
    <col min="1" max="1" width="8.140625" style="4" customWidth="1"/>
    <col min="2" max="2" width="55.7109375" style="37" customWidth="1"/>
    <col min="3" max="3" width="12.42578125" style="11" customWidth="1"/>
    <col min="4" max="4" width="12.5703125" style="8" customWidth="1"/>
    <col min="5" max="5" width="11.7109375" style="1" customWidth="1"/>
    <col min="6" max="6" width="12" style="1" customWidth="1"/>
    <col min="7" max="7" width="11.42578125" style="1" customWidth="1"/>
    <col min="8" max="8" width="11.7109375" style="1" customWidth="1"/>
    <col min="9" max="9" width="12.28515625" style="1" customWidth="1"/>
    <col min="10" max="10" width="11.7109375" style="1" customWidth="1"/>
    <col min="11" max="11" width="12.28515625" style="1" customWidth="1"/>
    <col min="12" max="12" width="11.5703125" style="3" customWidth="1"/>
    <col min="13" max="13" width="11.5703125" style="1" customWidth="1"/>
    <col min="14" max="14" width="14.42578125" style="1" customWidth="1"/>
    <col min="15" max="16384" width="9.140625" style="1"/>
  </cols>
  <sheetData>
    <row r="1" spans="1:12" ht="65.25" customHeight="1" x14ac:dyDescent="0.3">
      <c r="A1" s="168" t="s">
        <v>299</v>
      </c>
      <c r="B1" s="168"/>
      <c r="C1" s="168"/>
      <c r="D1" s="168"/>
      <c r="E1" s="168"/>
      <c r="F1" s="168"/>
      <c r="G1" s="168"/>
      <c r="H1" s="168"/>
      <c r="I1" s="168"/>
      <c r="J1" s="168"/>
      <c r="K1" s="168"/>
      <c r="L1" s="168"/>
    </row>
    <row r="2" spans="1:12" ht="20.25" x14ac:dyDescent="0.3">
      <c r="A2" s="169" t="s">
        <v>647</v>
      </c>
      <c r="B2" s="169"/>
      <c r="C2" s="169"/>
      <c r="D2" s="169"/>
      <c r="E2" s="169"/>
      <c r="F2" s="169"/>
      <c r="G2" s="169"/>
      <c r="H2" s="169"/>
      <c r="I2" s="169"/>
      <c r="J2" s="169"/>
      <c r="K2" s="169"/>
      <c r="L2" s="169"/>
    </row>
    <row r="3" spans="1:12" ht="33.75" customHeight="1" x14ac:dyDescent="0.3">
      <c r="D3" s="9"/>
      <c r="J3" s="170" t="s">
        <v>22</v>
      </c>
      <c r="K3" s="170"/>
      <c r="L3" s="170"/>
    </row>
    <row r="4" spans="1:12" ht="12.75" customHeight="1" x14ac:dyDescent="0.2">
      <c r="A4" s="185" t="s">
        <v>124</v>
      </c>
      <c r="B4" s="186" t="s">
        <v>125</v>
      </c>
      <c r="C4" s="189" t="s">
        <v>6</v>
      </c>
      <c r="D4" s="189"/>
      <c r="E4" s="181" t="s">
        <v>12</v>
      </c>
      <c r="F4" s="181"/>
      <c r="G4" s="181" t="s">
        <v>5</v>
      </c>
      <c r="H4" s="181"/>
      <c r="I4" s="176" t="s">
        <v>126</v>
      </c>
      <c r="J4" s="177"/>
      <c r="K4" s="178" t="s">
        <v>650</v>
      </c>
      <c r="L4" s="171" t="s">
        <v>651</v>
      </c>
    </row>
    <row r="5" spans="1:12" ht="12.75" customHeight="1" x14ac:dyDescent="0.2">
      <c r="A5" s="185"/>
      <c r="B5" s="187"/>
      <c r="C5" s="189"/>
      <c r="D5" s="189"/>
      <c r="E5" s="181"/>
      <c r="F5" s="181"/>
      <c r="G5" s="181" t="s">
        <v>293</v>
      </c>
      <c r="H5" s="181"/>
      <c r="I5" s="174" t="s">
        <v>595</v>
      </c>
      <c r="J5" s="174" t="s">
        <v>649</v>
      </c>
      <c r="K5" s="179"/>
      <c r="L5" s="172"/>
    </row>
    <row r="6" spans="1:12" ht="36.75" customHeight="1" x14ac:dyDescent="0.2">
      <c r="A6" s="185"/>
      <c r="B6" s="188"/>
      <c r="C6" s="103" t="s">
        <v>594</v>
      </c>
      <c r="D6" s="103" t="s">
        <v>648</v>
      </c>
      <c r="E6" s="103" t="s">
        <v>594</v>
      </c>
      <c r="F6" s="103" t="s">
        <v>648</v>
      </c>
      <c r="G6" s="103" t="s">
        <v>594</v>
      </c>
      <c r="H6" s="103" t="s">
        <v>648</v>
      </c>
      <c r="I6" s="175"/>
      <c r="J6" s="175"/>
      <c r="K6" s="180"/>
      <c r="L6" s="173"/>
    </row>
    <row r="7" spans="1:12" s="41" customFormat="1" x14ac:dyDescent="0.2">
      <c r="A7" s="164" t="s">
        <v>16</v>
      </c>
      <c r="B7" s="5" t="s">
        <v>8</v>
      </c>
      <c r="C7" s="5" t="s">
        <v>9</v>
      </c>
      <c r="D7" s="5" t="s">
        <v>10</v>
      </c>
      <c r="E7" s="5" t="s">
        <v>294</v>
      </c>
      <c r="F7" s="5" t="s">
        <v>295</v>
      </c>
      <c r="G7" s="5" t="s">
        <v>296</v>
      </c>
      <c r="H7" s="5" t="s">
        <v>127</v>
      </c>
      <c r="I7" s="5" t="s">
        <v>128</v>
      </c>
      <c r="J7" s="5" t="s">
        <v>129</v>
      </c>
      <c r="K7" s="5" t="s">
        <v>130</v>
      </c>
      <c r="L7" s="5">
        <v>12</v>
      </c>
    </row>
    <row r="8" spans="1:12" ht="24" customHeight="1" x14ac:dyDescent="0.2">
      <c r="A8" s="36"/>
      <c r="B8" s="35" t="s">
        <v>81</v>
      </c>
      <c r="C8" s="6"/>
      <c r="D8" s="6"/>
      <c r="E8" s="103"/>
      <c r="F8" s="103"/>
      <c r="G8" s="103"/>
      <c r="H8" s="103"/>
      <c r="I8" s="165"/>
      <c r="J8" s="165"/>
      <c r="K8" s="165"/>
      <c r="L8" s="40"/>
    </row>
    <row r="9" spans="1:12" ht="20.25" customHeight="1" x14ac:dyDescent="0.2">
      <c r="A9" s="44" t="s">
        <v>131</v>
      </c>
      <c r="B9" s="58" t="s">
        <v>132</v>
      </c>
      <c r="C9" s="49">
        <f>C10+C27+C38+C55+C80+C50</f>
        <v>5092380.3970000008</v>
      </c>
      <c r="D9" s="49">
        <f>D10+D27+D38+D55+D80+D50</f>
        <v>5596723.3130000001</v>
      </c>
      <c r="E9" s="49">
        <f>E10+E27+E38+E55+E80+E22</f>
        <v>3209.2129999999997</v>
      </c>
      <c r="F9" s="49">
        <f>F10+F27+F38+F55+F80+F22</f>
        <v>3869.4670000000001</v>
      </c>
      <c r="G9" s="49"/>
      <c r="H9" s="49"/>
      <c r="I9" s="49">
        <f t="shared" ref="I9:I76" si="0">C9+E9</f>
        <v>5095589.6100000013</v>
      </c>
      <c r="J9" s="49">
        <f t="shared" ref="J9:J46" si="1">D9+F9</f>
        <v>5600592.7800000003</v>
      </c>
      <c r="K9" s="49">
        <f>J9-I9</f>
        <v>505003.16999999899</v>
      </c>
      <c r="L9" s="50">
        <f>IF(I9&gt;0,J9/I9*100,0)</f>
        <v>109.91059344749704</v>
      </c>
    </row>
    <row r="10" spans="1:12" ht="30" x14ac:dyDescent="0.2">
      <c r="A10" s="36" t="s">
        <v>133</v>
      </c>
      <c r="B10" s="68" t="s">
        <v>134</v>
      </c>
      <c r="C10" s="51">
        <f>C11+C19</f>
        <v>3352130.3220000006</v>
      </c>
      <c r="D10" s="51">
        <f>D11+D19</f>
        <v>3399106.3850000002</v>
      </c>
      <c r="E10" s="51">
        <f>E11+E19</f>
        <v>0</v>
      </c>
      <c r="F10" s="51">
        <f>F11+F19</f>
        <v>0</v>
      </c>
      <c r="G10" s="51"/>
      <c r="H10" s="51"/>
      <c r="I10" s="51">
        <f t="shared" si="0"/>
        <v>3352130.3220000006</v>
      </c>
      <c r="J10" s="51">
        <f t="shared" si="1"/>
        <v>3399106.3850000002</v>
      </c>
      <c r="K10" s="51">
        <f t="shared" ref="K10:K74" si="2">J10-I10</f>
        <v>46976.062999999616</v>
      </c>
      <c r="L10" s="52">
        <f t="shared" ref="L10:L85" si="3">IF(I10&gt;0,J10/I10*100,0)</f>
        <v>101.40137937632365</v>
      </c>
    </row>
    <row r="11" spans="1:12" ht="22.5" customHeight="1" x14ac:dyDescent="0.2">
      <c r="A11" s="36" t="s">
        <v>135</v>
      </c>
      <c r="B11" s="86" t="s">
        <v>67</v>
      </c>
      <c r="C11" s="51">
        <f>SUM(C13:C18)</f>
        <v>3348844.2780000004</v>
      </c>
      <c r="D11" s="51">
        <f>SUM(D13:D18)</f>
        <v>3392886.8580000005</v>
      </c>
      <c r="E11" s="51"/>
      <c r="F11" s="51"/>
      <c r="G11" s="51"/>
      <c r="H11" s="51"/>
      <c r="I11" s="51">
        <f t="shared" si="0"/>
        <v>3348844.2780000004</v>
      </c>
      <c r="J11" s="51">
        <f t="shared" si="1"/>
        <v>3392886.8580000005</v>
      </c>
      <c r="K11" s="51">
        <f t="shared" si="2"/>
        <v>44042.580000000075</v>
      </c>
      <c r="L11" s="52">
        <f t="shared" si="3"/>
        <v>101.31515759897628</v>
      </c>
    </row>
    <row r="12" spans="1:12" ht="18" customHeight="1" x14ac:dyDescent="0.2">
      <c r="A12" s="36"/>
      <c r="B12" s="88" t="s">
        <v>15</v>
      </c>
      <c r="C12" s="51"/>
      <c r="D12" s="51"/>
      <c r="E12" s="51"/>
      <c r="F12" s="51"/>
      <c r="G12" s="51"/>
      <c r="H12" s="51"/>
      <c r="I12" s="51">
        <f t="shared" si="0"/>
        <v>0</v>
      </c>
      <c r="J12" s="51">
        <f t="shared" si="1"/>
        <v>0</v>
      </c>
      <c r="K12" s="51">
        <f t="shared" si="2"/>
        <v>0</v>
      </c>
      <c r="L12" s="52">
        <f t="shared" si="3"/>
        <v>0</v>
      </c>
    </row>
    <row r="13" spans="1:12" ht="45" x14ac:dyDescent="0.2">
      <c r="A13" s="36" t="s">
        <v>136</v>
      </c>
      <c r="B13" s="88" t="s">
        <v>59</v>
      </c>
      <c r="C13" s="51">
        <v>2512349.4580000001</v>
      </c>
      <c r="D13" s="51">
        <v>3030393.3220000002</v>
      </c>
      <c r="E13" s="51"/>
      <c r="F13" s="51"/>
      <c r="G13" s="51"/>
      <c r="H13" s="51"/>
      <c r="I13" s="51">
        <f t="shared" si="0"/>
        <v>2512349.4580000001</v>
      </c>
      <c r="J13" s="51">
        <f t="shared" si="1"/>
        <v>3030393.3220000002</v>
      </c>
      <c r="K13" s="51">
        <f t="shared" si="2"/>
        <v>518043.86400000006</v>
      </c>
      <c r="L13" s="52">
        <f t="shared" si="3"/>
        <v>120.61989674049556</v>
      </c>
    </row>
    <row r="14" spans="1:12" ht="71.25" customHeight="1" x14ac:dyDescent="0.2">
      <c r="A14" s="36" t="s">
        <v>137</v>
      </c>
      <c r="B14" s="88" t="s">
        <v>60</v>
      </c>
      <c r="C14" s="51">
        <v>647341.46100000001</v>
      </c>
      <c r="D14" s="51">
        <v>-2262.8440000000001</v>
      </c>
      <c r="E14" s="51"/>
      <c r="F14" s="51"/>
      <c r="G14" s="51"/>
      <c r="H14" s="51"/>
      <c r="I14" s="51">
        <f t="shared" si="0"/>
        <v>647341.46100000001</v>
      </c>
      <c r="J14" s="51">
        <f t="shared" si="1"/>
        <v>-2262.8440000000001</v>
      </c>
      <c r="K14" s="51">
        <f t="shared" si="2"/>
        <v>-649604.30500000005</v>
      </c>
      <c r="L14" s="52"/>
    </row>
    <row r="15" spans="1:12" ht="45" x14ac:dyDescent="0.2">
      <c r="A15" s="36" t="s">
        <v>138</v>
      </c>
      <c r="B15" s="88" t="s">
        <v>61</v>
      </c>
      <c r="C15" s="51">
        <v>78924.884000000005</v>
      </c>
      <c r="D15" s="51">
        <v>159752.33600000001</v>
      </c>
      <c r="E15" s="51"/>
      <c r="F15" s="51"/>
      <c r="G15" s="51"/>
      <c r="H15" s="51"/>
      <c r="I15" s="51">
        <f t="shared" si="0"/>
        <v>78924.884000000005</v>
      </c>
      <c r="J15" s="51">
        <f t="shared" si="1"/>
        <v>159752.33600000001</v>
      </c>
      <c r="K15" s="51">
        <f t="shared" si="2"/>
        <v>80827.452000000005</v>
      </c>
      <c r="L15" s="147" t="s">
        <v>645</v>
      </c>
    </row>
    <row r="16" spans="1:12" ht="29.25" customHeight="1" x14ac:dyDescent="0.2">
      <c r="A16" s="36" t="s">
        <v>139</v>
      </c>
      <c r="B16" s="88" t="s">
        <v>62</v>
      </c>
      <c r="C16" s="51">
        <v>97297.915999999997</v>
      </c>
      <c r="D16" s="51">
        <v>122118.318</v>
      </c>
      <c r="E16" s="51"/>
      <c r="F16" s="51"/>
      <c r="G16" s="51"/>
      <c r="H16" s="51"/>
      <c r="I16" s="51">
        <f t="shared" si="0"/>
        <v>97297.915999999997</v>
      </c>
      <c r="J16" s="51">
        <f t="shared" si="1"/>
        <v>122118.318</v>
      </c>
      <c r="K16" s="51">
        <f t="shared" si="2"/>
        <v>24820.402000000002</v>
      </c>
      <c r="L16" s="52">
        <f>IF(I16&gt;0,J16/I16*100,0)</f>
        <v>125.50969539779248</v>
      </c>
    </row>
    <row r="17" spans="1:12" ht="29.25" customHeight="1" x14ac:dyDescent="0.2">
      <c r="A17" s="36" t="s">
        <v>596</v>
      </c>
      <c r="B17" s="69" t="s">
        <v>597</v>
      </c>
      <c r="C17" s="51">
        <v>12767.337</v>
      </c>
      <c r="D17" s="51">
        <v>82784.741999999998</v>
      </c>
      <c r="E17" s="51"/>
      <c r="F17" s="51"/>
      <c r="G17" s="51"/>
      <c r="H17" s="51"/>
      <c r="I17" s="51">
        <f t="shared" si="0"/>
        <v>12767.337</v>
      </c>
      <c r="J17" s="51">
        <f t="shared" si="1"/>
        <v>82784.741999999998</v>
      </c>
      <c r="K17" s="51">
        <f t="shared" ref="K17:K18" si="4">J17-I17</f>
        <v>70017.404999999999</v>
      </c>
      <c r="L17" s="147" t="s">
        <v>741</v>
      </c>
    </row>
    <row r="18" spans="1:12" ht="41.25" customHeight="1" x14ac:dyDescent="0.2">
      <c r="A18" s="36" t="s">
        <v>598</v>
      </c>
      <c r="B18" s="88" t="s">
        <v>599</v>
      </c>
      <c r="C18" s="51">
        <v>163.22200000000001</v>
      </c>
      <c r="D18" s="51">
        <v>100.98399999999999</v>
      </c>
      <c r="E18" s="51"/>
      <c r="F18" s="51"/>
      <c r="G18" s="51"/>
      <c r="H18" s="51"/>
      <c r="I18" s="51">
        <f t="shared" si="0"/>
        <v>163.22200000000001</v>
      </c>
      <c r="J18" s="51">
        <f t="shared" si="1"/>
        <v>100.98399999999999</v>
      </c>
      <c r="K18" s="51">
        <f t="shared" si="4"/>
        <v>-62.238000000000014</v>
      </c>
      <c r="L18" s="52">
        <f t="shared" ref="L18:L21" si="5">IF(I18&gt;0,J18/I18*100,0)</f>
        <v>61.869110781634816</v>
      </c>
    </row>
    <row r="19" spans="1:12" ht="24" customHeight="1" x14ac:dyDescent="0.2">
      <c r="A19" s="36" t="s">
        <v>140</v>
      </c>
      <c r="B19" s="86" t="s">
        <v>58</v>
      </c>
      <c r="C19" s="51">
        <f t="shared" ref="C19:D19" si="6">C21</f>
        <v>3286.0439999999999</v>
      </c>
      <c r="D19" s="51">
        <f t="shared" si="6"/>
        <v>6219.527</v>
      </c>
      <c r="E19" s="51"/>
      <c r="F19" s="51"/>
      <c r="G19" s="51"/>
      <c r="H19" s="51"/>
      <c r="I19" s="51">
        <f t="shared" si="0"/>
        <v>3286.0439999999999</v>
      </c>
      <c r="J19" s="51">
        <f t="shared" si="1"/>
        <v>6219.527</v>
      </c>
      <c r="K19" s="51">
        <f t="shared" si="2"/>
        <v>2933.4830000000002</v>
      </c>
      <c r="L19" s="52">
        <f t="shared" si="5"/>
        <v>189.27095924461145</v>
      </c>
    </row>
    <row r="20" spans="1:12" x14ac:dyDescent="0.2">
      <c r="A20" s="36"/>
      <c r="B20" s="88" t="s">
        <v>15</v>
      </c>
      <c r="C20" s="51"/>
      <c r="D20" s="51"/>
      <c r="E20" s="51"/>
      <c r="F20" s="51"/>
      <c r="G20" s="51"/>
      <c r="H20" s="51"/>
      <c r="I20" s="51">
        <f t="shared" si="0"/>
        <v>0</v>
      </c>
      <c r="J20" s="51">
        <f t="shared" si="1"/>
        <v>0</v>
      </c>
      <c r="K20" s="51">
        <f t="shared" si="2"/>
        <v>0</v>
      </c>
      <c r="L20" s="52">
        <f t="shared" si="5"/>
        <v>0</v>
      </c>
    </row>
    <row r="21" spans="1:12" ht="30" x14ac:dyDescent="0.2">
      <c r="A21" s="36" t="s">
        <v>141</v>
      </c>
      <c r="B21" s="88" t="s">
        <v>31</v>
      </c>
      <c r="C21" s="51">
        <v>3286.0439999999999</v>
      </c>
      <c r="D21" s="51">
        <v>6219.527</v>
      </c>
      <c r="E21" s="51"/>
      <c r="F21" s="51"/>
      <c r="G21" s="51"/>
      <c r="H21" s="51"/>
      <c r="I21" s="51">
        <f t="shared" si="0"/>
        <v>3286.0439999999999</v>
      </c>
      <c r="J21" s="51">
        <f t="shared" si="1"/>
        <v>6219.527</v>
      </c>
      <c r="K21" s="51">
        <f t="shared" si="2"/>
        <v>2933.4830000000002</v>
      </c>
      <c r="L21" s="52">
        <f t="shared" si="5"/>
        <v>189.27095924461145</v>
      </c>
    </row>
    <row r="22" spans="1:12" x14ac:dyDescent="0.2">
      <c r="A22" s="106" t="s">
        <v>583</v>
      </c>
      <c r="B22" s="58" t="s">
        <v>584</v>
      </c>
      <c r="C22" s="51"/>
      <c r="D22" s="51"/>
      <c r="E22" s="51">
        <f>E24</f>
        <v>0</v>
      </c>
      <c r="F22" s="51">
        <f>F24</f>
        <v>0.62</v>
      </c>
      <c r="G22" s="51"/>
      <c r="H22" s="51"/>
      <c r="I22" s="51">
        <f t="shared" ref="I22:I26" si="7">C22+E22</f>
        <v>0</v>
      </c>
      <c r="J22" s="51">
        <f t="shared" ref="J22:J26" si="8">D22+F22</f>
        <v>0.62</v>
      </c>
      <c r="K22" s="51">
        <f t="shared" ref="K22:K26" si="9">J22-I22</f>
        <v>0.62</v>
      </c>
      <c r="L22" s="52">
        <f t="shared" ref="L22:L26" si="10">IF(I22&gt;0,J22/I22*100,0)</f>
        <v>0</v>
      </c>
    </row>
    <row r="23" spans="1:12" x14ac:dyDescent="0.2">
      <c r="A23" s="106"/>
      <c r="B23" s="17" t="s">
        <v>5</v>
      </c>
      <c r="C23" s="51"/>
      <c r="D23" s="51"/>
      <c r="E23" s="51"/>
      <c r="F23" s="51"/>
      <c r="G23" s="51"/>
      <c r="H23" s="51"/>
      <c r="I23" s="51">
        <f t="shared" si="7"/>
        <v>0</v>
      </c>
      <c r="J23" s="51">
        <f t="shared" si="8"/>
        <v>0</v>
      </c>
      <c r="K23" s="51">
        <f t="shared" si="9"/>
        <v>0</v>
      </c>
      <c r="L23" s="52">
        <f t="shared" si="10"/>
        <v>0</v>
      </c>
    </row>
    <row r="24" spans="1:12" ht="30" x14ac:dyDescent="0.2">
      <c r="A24" s="36" t="s">
        <v>585</v>
      </c>
      <c r="B24" s="87" t="s">
        <v>586</v>
      </c>
      <c r="C24" s="51"/>
      <c r="D24" s="51"/>
      <c r="E24" s="51">
        <f>E26</f>
        <v>0</v>
      </c>
      <c r="F24" s="51">
        <f>F26</f>
        <v>0.62</v>
      </c>
      <c r="G24" s="51"/>
      <c r="H24" s="51"/>
      <c r="I24" s="51">
        <f t="shared" si="7"/>
        <v>0</v>
      </c>
      <c r="J24" s="51">
        <f t="shared" si="8"/>
        <v>0.62</v>
      </c>
      <c r="K24" s="51">
        <f t="shared" si="9"/>
        <v>0.62</v>
      </c>
      <c r="L24" s="52">
        <f t="shared" si="10"/>
        <v>0</v>
      </c>
    </row>
    <row r="25" spans="1:12" x14ac:dyDescent="0.2">
      <c r="A25" s="36"/>
      <c r="B25" s="88" t="s">
        <v>15</v>
      </c>
      <c r="C25" s="51"/>
      <c r="D25" s="51"/>
      <c r="E25" s="51"/>
      <c r="F25" s="51"/>
      <c r="G25" s="51"/>
      <c r="H25" s="51"/>
      <c r="I25" s="51">
        <f t="shared" si="7"/>
        <v>0</v>
      </c>
      <c r="J25" s="51">
        <f t="shared" si="8"/>
        <v>0</v>
      </c>
      <c r="K25" s="51">
        <f t="shared" si="9"/>
        <v>0</v>
      </c>
      <c r="L25" s="52">
        <f t="shared" si="10"/>
        <v>0</v>
      </c>
    </row>
    <row r="26" spans="1:12" ht="30" x14ac:dyDescent="0.2">
      <c r="A26" s="36" t="s">
        <v>587</v>
      </c>
      <c r="B26" s="88" t="s">
        <v>588</v>
      </c>
      <c r="C26" s="51"/>
      <c r="D26" s="51"/>
      <c r="E26" s="51"/>
      <c r="F26" s="51">
        <v>0.62</v>
      </c>
      <c r="G26" s="51"/>
      <c r="H26" s="51"/>
      <c r="I26" s="51">
        <f t="shared" si="7"/>
        <v>0</v>
      </c>
      <c r="J26" s="51">
        <f t="shared" si="8"/>
        <v>0.62</v>
      </c>
      <c r="K26" s="51">
        <f t="shared" si="9"/>
        <v>0.62</v>
      </c>
      <c r="L26" s="52">
        <f t="shared" si="10"/>
        <v>0</v>
      </c>
    </row>
    <row r="27" spans="1:12" ht="30" x14ac:dyDescent="0.2">
      <c r="A27" s="36" t="s">
        <v>142</v>
      </c>
      <c r="B27" s="68" t="s">
        <v>143</v>
      </c>
      <c r="C27" s="51">
        <f>C32+C28+C35</f>
        <v>448.767</v>
      </c>
      <c r="D27" s="51">
        <f>D32+D28+D35</f>
        <v>208.26799999999997</v>
      </c>
      <c r="E27" s="51"/>
      <c r="F27" s="51"/>
      <c r="G27" s="51"/>
      <c r="H27" s="51"/>
      <c r="I27" s="51">
        <f t="shared" si="0"/>
        <v>448.767</v>
      </c>
      <c r="J27" s="51">
        <f t="shared" si="1"/>
        <v>208.26799999999997</v>
      </c>
      <c r="K27" s="51">
        <f t="shared" si="2"/>
        <v>-240.49900000000002</v>
      </c>
      <c r="L27" s="52">
        <f t="shared" si="3"/>
        <v>46.408938268633833</v>
      </c>
    </row>
    <row r="28" spans="1:12" ht="24" customHeight="1" x14ac:dyDescent="0.2">
      <c r="A28" s="36" t="s">
        <v>521</v>
      </c>
      <c r="B28" s="87" t="s">
        <v>291</v>
      </c>
      <c r="C28" s="51">
        <f>C31+C30</f>
        <v>329.41899999999998</v>
      </c>
      <c r="D28" s="51">
        <f>D31+D30</f>
        <v>102.34599999999999</v>
      </c>
      <c r="E28" s="51"/>
      <c r="F28" s="51"/>
      <c r="G28" s="51"/>
      <c r="H28" s="51"/>
      <c r="I28" s="51">
        <f t="shared" si="0"/>
        <v>329.41899999999998</v>
      </c>
      <c r="J28" s="51">
        <f t="shared" si="1"/>
        <v>102.34599999999999</v>
      </c>
      <c r="K28" s="51">
        <f t="shared" si="2"/>
        <v>-227.07299999999998</v>
      </c>
      <c r="L28" s="52">
        <f t="shared" si="3"/>
        <v>31.068639028107057</v>
      </c>
    </row>
    <row r="29" spans="1:12" ht="16.5" x14ac:dyDescent="0.2">
      <c r="A29" s="60"/>
      <c r="B29" s="88" t="s">
        <v>15</v>
      </c>
      <c r="C29" s="51"/>
      <c r="D29" s="51"/>
      <c r="E29" s="51"/>
      <c r="F29" s="51"/>
      <c r="G29" s="51"/>
      <c r="H29" s="51"/>
      <c r="I29" s="51">
        <f t="shared" ref="I29:I30" si="11">C29+E29</f>
        <v>0</v>
      </c>
      <c r="J29" s="51">
        <f t="shared" ref="J29:J30" si="12">D29+F29</f>
        <v>0</v>
      </c>
      <c r="K29" s="51">
        <f t="shared" ref="K29:K30" si="13">J29-I29</f>
        <v>0</v>
      </c>
      <c r="L29" s="52">
        <f t="shared" ref="L29:L31" si="14">IF(I29&gt;0,J29/I29*100,0)</f>
        <v>0</v>
      </c>
    </row>
    <row r="30" spans="1:12" ht="45" x14ac:dyDescent="0.2">
      <c r="A30" s="36" t="s">
        <v>516</v>
      </c>
      <c r="B30" s="88" t="s">
        <v>517</v>
      </c>
      <c r="C30" s="51">
        <v>30.728000000000002</v>
      </c>
      <c r="D30" s="51">
        <v>19.523</v>
      </c>
      <c r="E30" s="51"/>
      <c r="F30" s="51"/>
      <c r="G30" s="51"/>
      <c r="H30" s="51"/>
      <c r="I30" s="51">
        <f t="shared" si="11"/>
        <v>30.728000000000002</v>
      </c>
      <c r="J30" s="51">
        <f t="shared" si="12"/>
        <v>19.523</v>
      </c>
      <c r="K30" s="51">
        <f t="shared" si="13"/>
        <v>-11.205000000000002</v>
      </c>
      <c r="L30" s="52">
        <f t="shared" si="14"/>
        <v>63.534886748242634</v>
      </c>
    </row>
    <row r="31" spans="1:12" ht="58.5" customHeight="1" x14ac:dyDescent="0.2">
      <c r="A31" s="36" t="s">
        <v>515</v>
      </c>
      <c r="B31" s="70" t="s">
        <v>292</v>
      </c>
      <c r="C31" s="51">
        <v>298.69099999999997</v>
      </c>
      <c r="D31" s="51">
        <v>82.822999999999993</v>
      </c>
      <c r="E31" s="51"/>
      <c r="F31" s="51"/>
      <c r="G31" s="51"/>
      <c r="H31" s="51"/>
      <c r="I31" s="51">
        <f t="shared" si="0"/>
        <v>298.69099999999997</v>
      </c>
      <c r="J31" s="51">
        <f t="shared" si="1"/>
        <v>82.822999999999993</v>
      </c>
      <c r="K31" s="51">
        <f t="shared" si="2"/>
        <v>-215.86799999999999</v>
      </c>
      <c r="L31" s="52">
        <f t="shared" si="14"/>
        <v>27.728656035836369</v>
      </c>
    </row>
    <row r="32" spans="1:12" ht="26.25" customHeight="1" x14ac:dyDescent="0.2">
      <c r="A32" s="36" t="s">
        <v>144</v>
      </c>
      <c r="B32" s="87" t="s">
        <v>562</v>
      </c>
      <c r="C32" s="51">
        <f>C34</f>
        <v>117.652</v>
      </c>
      <c r="D32" s="51">
        <f>D34</f>
        <v>105.35299999999999</v>
      </c>
      <c r="E32" s="51"/>
      <c r="F32" s="51"/>
      <c r="G32" s="51"/>
      <c r="H32" s="51"/>
      <c r="I32" s="51">
        <f t="shared" si="0"/>
        <v>117.652</v>
      </c>
      <c r="J32" s="51">
        <f t="shared" si="1"/>
        <v>105.35299999999999</v>
      </c>
      <c r="K32" s="51">
        <f t="shared" si="2"/>
        <v>-12.299000000000007</v>
      </c>
      <c r="L32" s="52">
        <f t="shared" si="3"/>
        <v>89.546289055859646</v>
      </c>
    </row>
    <row r="33" spans="1:12" ht="19.5" customHeight="1" x14ac:dyDescent="0.2">
      <c r="A33" s="36"/>
      <c r="B33" s="88" t="s">
        <v>15</v>
      </c>
      <c r="C33" s="51"/>
      <c r="D33" s="51"/>
      <c r="E33" s="51"/>
      <c r="F33" s="51"/>
      <c r="G33" s="51"/>
      <c r="H33" s="51"/>
      <c r="I33" s="51">
        <f t="shared" ref="I33:I34" si="15">C33+E33</f>
        <v>0</v>
      </c>
      <c r="J33" s="51">
        <f t="shared" ref="J33:J34" si="16">D33+F33</f>
        <v>0</v>
      </c>
      <c r="K33" s="51">
        <f t="shared" ref="K33:K34" si="17">J33-I33</f>
        <v>0</v>
      </c>
      <c r="L33" s="52">
        <f t="shared" ref="L33:L34" si="18">IF(I33&gt;0,J33/I33*100,0)</f>
        <v>0</v>
      </c>
    </row>
    <row r="34" spans="1:12" ht="28.5" customHeight="1" x14ac:dyDescent="0.2">
      <c r="A34" s="36" t="s">
        <v>477</v>
      </c>
      <c r="B34" s="70" t="s">
        <v>563</v>
      </c>
      <c r="C34" s="51">
        <v>117.652</v>
      </c>
      <c r="D34" s="51">
        <v>105.35299999999999</v>
      </c>
      <c r="E34" s="51"/>
      <c r="F34" s="51"/>
      <c r="G34" s="51"/>
      <c r="H34" s="51"/>
      <c r="I34" s="51">
        <f t="shared" si="15"/>
        <v>117.652</v>
      </c>
      <c r="J34" s="51">
        <f t="shared" si="16"/>
        <v>105.35299999999999</v>
      </c>
      <c r="K34" s="51">
        <f t="shared" si="17"/>
        <v>-12.299000000000007</v>
      </c>
      <c r="L34" s="52">
        <f t="shared" si="18"/>
        <v>89.546289055859646</v>
      </c>
    </row>
    <row r="35" spans="1:12" x14ac:dyDescent="0.2">
      <c r="A35" s="36" t="s">
        <v>518</v>
      </c>
      <c r="B35" s="87" t="s">
        <v>519</v>
      </c>
      <c r="C35" s="51">
        <f>C37</f>
        <v>1.696</v>
      </c>
      <c r="D35" s="51">
        <f>D37</f>
        <v>0.56899999999999995</v>
      </c>
      <c r="E35" s="51"/>
      <c r="F35" s="51"/>
      <c r="G35" s="51"/>
      <c r="H35" s="51"/>
      <c r="I35" s="51">
        <f t="shared" ref="I35:I37" si="19">C35+E35</f>
        <v>1.696</v>
      </c>
      <c r="J35" s="51">
        <f t="shared" ref="J35:J37" si="20">D35+F35</f>
        <v>0.56899999999999995</v>
      </c>
      <c r="K35" s="51">
        <f t="shared" ref="K35:K37" si="21">J35-I35</f>
        <v>-1.127</v>
      </c>
      <c r="L35" s="52">
        <f t="shared" ref="L35:L37" si="22">IF(I35&gt;0,J35/I35*100,0)</f>
        <v>33.549528301886788</v>
      </c>
    </row>
    <row r="36" spans="1:12" x14ac:dyDescent="0.2">
      <c r="A36" s="36"/>
      <c r="B36" s="88" t="s">
        <v>15</v>
      </c>
      <c r="C36" s="51"/>
      <c r="D36" s="51"/>
      <c r="E36" s="51"/>
      <c r="F36" s="51"/>
      <c r="G36" s="51"/>
      <c r="H36" s="51"/>
      <c r="I36" s="51">
        <f t="shared" si="19"/>
        <v>0</v>
      </c>
      <c r="J36" s="51">
        <f t="shared" si="20"/>
        <v>0</v>
      </c>
      <c r="K36" s="51">
        <f t="shared" si="21"/>
        <v>0</v>
      </c>
      <c r="L36" s="52">
        <f t="shared" si="22"/>
        <v>0</v>
      </c>
    </row>
    <row r="37" spans="1:12" ht="30" x14ac:dyDescent="0.2">
      <c r="A37" s="36" t="s">
        <v>520</v>
      </c>
      <c r="B37" s="89" t="s">
        <v>87</v>
      </c>
      <c r="C37" s="51">
        <v>1.696</v>
      </c>
      <c r="D37" s="51">
        <v>0.56899999999999995</v>
      </c>
      <c r="E37" s="51"/>
      <c r="F37" s="51"/>
      <c r="G37" s="51"/>
      <c r="H37" s="51"/>
      <c r="I37" s="51">
        <f t="shared" si="19"/>
        <v>1.696</v>
      </c>
      <c r="J37" s="51">
        <f t="shared" si="20"/>
        <v>0.56899999999999995</v>
      </c>
      <c r="K37" s="51">
        <f t="shared" si="21"/>
        <v>-1.127</v>
      </c>
      <c r="L37" s="52">
        <f t="shared" si="22"/>
        <v>33.549528301886788</v>
      </c>
    </row>
    <row r="38" spans="1:12" ht="22.5" customHeight="1" x14ac:dyDescent="0.2">
      <c r="A38" s="36" t="s">
        <v>145</v>
      </c>
      <c r="B38" s="87" t="s">
        <v>88</v>
      </c>
      <c r="C38" s="51">
        <f>C46+C40+C43</f>
        <v>417802.18000000005</v>
      </c>
      <c r="D38" s="51">
        <f>D46+D40+D43</f>
        <v>520461.36700000003</v>
      </c>
      <c r="E38" s="51"/>
      <c r="F38" s="51"/>
      <c r="G38" s="51"/>
      <c r="H38" s="51"/>
      <c r="I38" s="51">
        <f t="shared" si="0"/>
        <v>417802.18000000005</v>
      </c>
      <c r="J38" s="51">
        <f t="shared" si="1"/>
        <v>520461.36700000003</v>
      </c>
      <c r="K38" s="51">
        <f t="shared" si="2"/>
        <v>102659.18699999998</v>
      </c>
      <c r="L38" s="52">
        <f t="shared" si="3"/>
        <v>124.57124254354058</v>
      </c>
    </row>
    <row r="39" spans="1:12" ht="18.75" customHeight="1" x14ac:dyDescent="0.2">
      <c r="A39" s="36"/>
      <c r="B39" s="36" t="s">
        <v>15</v>
      </c>
      <c r="C39" s="70"/>
      <c r="D39" s="51"/>
      <c r="E39" s="51"/>
      <c r="F39" s="51"/>
      <c r="G39" s="51"/>
      <c r="H39" s="51"/>
      <c r="I39" s="51">
        <f t="shared" si="0"/>
        <v>0</v>
      </c>
      <c r="J39" s="51">
        <f t="shared" si="1"/>
        <v>0</v>
      </c>
      <c r="K39" s="51">
        <f t="shared" si="2"/>
        <v>0</v>
      </c>
      <c r="L39" s="52">
        <f t="shared" si="3"/>
        <v>0</v>
      </c>
    </row>
    <row r="40" spans="1:12" ht="30" x14ac:dyDescent="0.2">
      <c r="A40" s="36" t="s">
        <v>147</v>
      </c>
      <c r="B40" s="71" t="s">
        <v>148</v>
      </c>
      <c r="C40" s="51">
        <f>C42</f>
        <v>28985.451000000001</v>
      </c>
      <c r="D40" s="51">
        <f>D42</f>
        <v>27192.32</v>
      </c>
      <c r="E40" s="51"/>
      <c r="F40" s="51"/>
      <c r="G40" s="51"/>
      <c r="H40" s="51"/>
      <c r="I40" s="51">
        <f t="shared" si="0"/>
        <v>28985.451000000001</v>
      </c>
      <c r="J40" s="51">
        <f t="shared" si="1"/>
        <v>27192.32</v>
      </c>
      <c r="K40" s="51">
        <f t="shared" si="2"/>
        <v>-1793.1310000000012</v>
      </c>
      <c r="L40" s="52">
        <f t="shared" si="3"/>
        <v>93.813686045457771</v>
      </c>
    </row>
    <row r="41" spans="1:12" ht="18" customHeight="1" x14ac:dyDescent="0.2">
      <c r="A41" s="36"/>
      <c r="B41" s="89" t="s">
        <v>5</v>
      </c>
      <c r="C41" s="51"/>
      <c r="D41" s="51"/>
      <c r="E41" s="51"/>
      <c r="F41" s="51"/>
      <c r="G41" s="51"/>
      <c r="H41" s="51"/>
      <c r="I41" s="51">
        <f t="shared" si="0"/>
        <v>0</v>
      </c>
      <c r="J41" s="51">
        <f t="shared" si="1"/>
        <v>0</v>
      </c>
      <c r="K41" s="51">
        <f t="shared" si="2"/>
        <v>0</v>
      </c>
      <c r="L41" s="52">
        <f t="shared" si="3"/>
        <v>0</v>
      </c>
    </row>
    <row r="42" spans="1:12" ht="23.25" customHeight="1" x14ac:dyDescent="0.2">
      <c r="A42" s="36" t="s">
        <v>146</v>
      </c>
      <c r="B42" s="89" t="s">
        <v>122</v>
      </c>
      <c r="C42" s="51">
        <v>28985.451000000001</v>
      </c>
      <c r="D42" s="51">
        <v>27192.32</v>
      </c>
      <c r="E42" s="51"/>
      <c r="F42" s="51"/>
      <c r="G42" s="51"/>
      <c r="H42" s="51"/>
      <c r="I42" s="51">
        <f t="shared" si="0"/>
        <v>28985.451000000001</v>
      </c>
      <c r="J42" s="51">
        <f t="shared" si="1"/>
        <v>27192.32</v>
      </c>
      <c r="K42" s="51">
        <f t="shared" si="2"/>
        <v>-1793.1310000000012</v>
      </c>
      <c r="L42" s="52">
        <f t="shared" si="3"/>
        <v>93.813686045457771</v>
      </c>
    </row>
    <row r="43" spans="1:12" ht="30" x14ac:dyDescent="0.2">
      <c r="A43" s="36" t="s">
        <v>150</v>
      </c>
      <c r="B43" s="68" t="s">
        <v>149</v>
      </c>
      <c r="C43" s="51">
        <f>C45</f>
        <v>110211.83900000001</v>
      </c>
      <c r="D43" s="51">
        <f>D45</f>
        <v>167727.66899999999</v>
      </c>
      <c r="E43" s="51"/>
      <c r="F43" s="51"/>
      <c r="G43" s="51"/>
      <c r="H43" s="51"/>
      <c r="I43" s="51">
        <f t="shared" si="0"/>
        <v>110211.83900000001</v>
      </c>
      <c r="J43" s="51">
        <f t="shared" si="1"/>
        <v>167727.66899999999</v>
      </c>
      <c r="K43" s="51">
        <f t="shared" si="2"/>
        <v>57515.829999999987</v>
      </c>
      <c r="L43" s="52">
        <f t="shared" si="3"/>
        <v>152.18661672091324</v>
      </c>
    </row>
    <row r="44" spans="1:12" ht="19.5" customHeight="1" x14ac:dyDescent="0.2">
      <c r="A44" s="36"/>
      <c r="B44" s="88" t="s">
        <v>5</v>
      </c>
      <c r="C44" s="51"/>
      <c r="D44" s="51"/>
      <c r="E44" s="51"/>
      <c r="F44" s="51"/>
      <c r="G44" s="51"/>
      <c r="H44" s="51"/>
      <c r="I44" s="51">
        <f t="shared" si="0"/>
        <v>0</v>
      </c>
      <c r="J44" s="51">
        <f t="shared" si="1"/>
        <v>0</v>
      </c>
      <c r="K44" s="51">
        <f t="shared" si="2"/>
        <v>0</v>
      </c>
      <c r="L44" s="52">
        <f t="shared" si="3"/>
        <v>0</v>
      </c>
    </row>
    <row r="45" spans="1:12" ht="23.25" customHeight="1" x14ac:dyDescent="0.2">
      <c r="A45" s="36" t="s">
        <v>286</v>
      </c>
      <c r="B45" s="89" t="s">
        <v>122</v>
      </c>
      <c r="C45" s="51">
        <v>110211.83900000001</v>
      </c>
      <c r="D45" s="51">
        <v>167727.66899999999</v>
      </c>
      <c r="E45" s="51"/>
      <c r="F45" s="51"/>
      <c r="G45" s="51"/>
      <c r="H45" s="51"/>
      <c r="I45" s="51">
        <f t="shared" si="0"/>
        <v>110211.83900000001</v>
      </c>
      <c r="J45" s="51">
        <f t="shared" si="1"/>
        <v>167727.66899999999</v>
      </c>
      <c r="K45" s="51">
        <f t="shared" si="2"/>
        <v>57515.829999999987</v>
      </c>
      <c r="L45" s="52">
        <f t="shared" si="3"/>
        <v>152.18661672091324</v>
      </c>
    </row>
    <row r="46" spans="1:12" ht="29.25" customHeight="1" x14ac:dyDescent="0.2">
      <c r="A46" s="36" t="s">
        <v>287</v>
      </c>
      <c r="B46" s="68" t="s">
        <v>73</v>
      </c>
      <c r="C46" s="51">
        <f>C48+C49</f>
        <v>278604.89</v>
      </c>
      <c r="D46" s="51">
        <f>D48+D49</f>
        <v>325541.37800000003</v>
      </c>
      <c r="E46" s="51"/>
      <c r="F46" s="51"/>
      <c r="G46" s="51"/>
      <c r="H46" s="51"/>
      <c r="I46" s="51">
        <f t="shared" si="0"/>
        <v>278604.89</v>
      </c>
      <c r="J46" s="51">
        <f t="shared" si="1"/>
        <v>325541.37800000003</v>
      </c>
      <c r="K46" s="51">
        <f t="shared" si="2"/>
        <v>46936.488000000012</v>
      </c>
      <c r="L46" s="52">
        <f t="shared" si="3"/>
        <v>116.8469720685807</v>
      </c>
    </row>
    <row r="47" spans="1:12" ht="22.5" customHeight="1" x14ac:dyDescent="0.2">
      <c r="A47" s="36"/>
      <c r="B47" s="88" t="s">
        <v>5</v>
      </c>
      <c r="C47" s="51"/>
      <c r="D47" s="51"/>
      <c r="E47" s="51"/>
      <c r="F47" s="51"/>
      <c r="G47" s="51"/>
      <c r="H47" s="51"/>
      <c r="I47" s="51">
        <f t="shared" ref="I47:I49" si="23">C47+E47</f>
        <v>0</v>
      </c>
      <c r="J47" s="51">
        <f t="shared" ref="J47:J49" si="24">D47+F47</f>
        <v>0</v>
      </c>
      <c r="K47" s="51">
        <f t="shared" ref="K47:K49" si="25">J47-I47</f>
        <v>0</v>
      </c>
      <c r="L47" s="52">
        <f t="shared" ref="L47:L49" si="26">IF(I47&gt;0,J47/I47*100,0)</f>
        <v>0</v>
      </c>
    </row>
    <row r="48" spans="1:12" ht="105" x14ac:dyDescent="0.2">
      <c r="A48" s="36" t="s">
        <v>571</v>
      </c>
      <c r="B48" s="89" t="s">
        <v>572</v>
      </c>
      <c r="C48" s="51">
        <v>163178.84700000001</v>
      </c>
      <c r="D48" s="51">
        <v>197052.35200000001</v>
      </c>
      <c r="E48" s="51"/>
      <c r="F48" s="51"/>
      <c r="G48" s="51"/>
      <c r="H48" s="51"/>
      <c r="I48" s="51">
        <f t="shared" si="23"/>
        <v>163178.84700000001</v>
      </c>
      <c r="J48" s="51">
        <f t="shared" si="24"/>
        <v>197052.35200000001</v>
      </c>
      <c r="K48" s="51">
        <f t="shared" si="25"/>
        <v>33873.505000000005</v>
      </c>
      <c r="L48" s="52">
        <f t="shared" si="26"/>
        <v>120.75851473567528</v>
      </c>
    </row>
    <row r="49" spans="1:12" ht="75" x14ac:dyDescent="0.2">
      <c r="A49" s="36" t="s">
        <v>573</v>
      </c>
      <c r="B49" s="89" t="s">
        <v>574</v>
      </c>
      <c r="C49" s="51">
        <v>115426.04300000001</v>
      </c>
      <c r="D49" s="51">
        <v>128489.026</v>
      </c>
      <c r="E49" s="51"/>
      <c r="F49" s="51"/>
      <c r="G49" s="51"/>
      <c r="H49" s="51"/>
      <c r="I49" s="51">
        <f t="shared" si="23"/>
        <v>115426.04300000001</v>
      </c>
      <c r="J49" s="51">
        <f t="shared" si="24"/>
        <v>128489.026</v>
      </c>
      <c r="K49" s="51">
        <f t="shared" si="25"/>
        <v>13062.982999999993</v>
      </c>
      <c r="L49" s="52">
        <f t="shared" si="26"/>
        <v>111.3171886174769</v>
      </c>
    </row>
    <row r="50" spans="1:12" ht="30" x14ac:dyDescent="0.2">
      <c r="A50" s="36" t="s">
        <v>575</v>
      </c>
      <c r="B50" s="86" t="s">
        <v>576</v>
      </c>
      <c r="C50" s="51">
        <f>C52</f>
        <v>1.0999999999999999E-2</v>
      </c>
      <c r="D50" s="51">
        <f>D52</f>
        <v>1.867</v>
      </c>
      <c r="E50" s="51"/>
      <c r="F50" s="51"/>
      <c r="G50" s="51"/>
      <c r="H50" s="51"/>
      <c r="I50" s="51">
        <f t="shared" ref="I50:I54" si="27">C50+E50</f>
        <v>1.0999999999999999E-2</v>
      </c>
      <c r="J50" s="51">
        <f t="shared" ref="J50:J54" si="28">D50+F50</f>
        <v>1.867</v>
      </c>
      <c r="K50" s="51">
        <f t="shared" ref="K50:K54" si="29">J50-I50</f>
        <v>1.8560000000000001</v>
      </c>
      <c r="L50" s="147" t="s">
        <v>739</v>
      </c>
    </row>
    <row r="51" spans="1:12" x14ac:dyDescent="0.2">
      <c r="A51" s="36"/>
      <c r="B51" s="17" t="s">
        <v>5</v>
      </c>
      <c r="C51" s="51"/>
      <c r="D51" s="51"/>
      <c r="E51" s="51"/>
      <c r="F51" s="51"/>
      <c r="G51" s="51"/>
      <c r="H51" s="51"/>
      <c r="I51" s="51">
        <f t="shared" si="27"/>
        <v>0</v>
      </c>
      <c r="J51" s="51">
        <f t="shared" si="28"/>
        <v>0</v>
      </c>
      <c r="K51" s="51">
        <f t="shared" si="29"/>
        <v>0</v>
      </c>
      <c r="L51" s="52">
        <f t="shared" ref="L51:L53" si="30">IF(I51&gt;0,J51/I51*100,0)</f>
        <v>0</v>
      </c>
    </row>
    <row r="52" spans="1:12" ht="24" x14ac:dyDescent="0.2">
      <c r="A52" s="36" t="s">
        <v>577</v>
      </c>
      <c r="B52" s="86" t="s">
        <v>578</v>
      </c>
      <c r="C52" s="51">
        <f>C54</f>
        <v>1.0999999999999999E-2</v>
      </c>
      <c r="D52" s="51">
        <f>D54</f>
        <v>1.867</v>
      </c>
      <c r="E52" s="51"/>
      <c r="F52" s="51"/>
      <c r="G52" s="51"/>
      <c r="H52" s="51"/>
      <c r="I52" s="51">
        <f t="shared" si="27"/>
        <v>1.0999999999999999E-2</v>
      </c>
      <c r="J52" s="51">
        <f t="shared" si="28"/>
        <v>1.867</v>
      </c>
      <c r="K52" s="51">
        <f t="shared" si="29"/>
        <v>1.8560000000000001</v>
      </c>
      <c r="L52" s="147" t="s">
        <v>739</v>
      </c>
    </row>
    <row r="53" spans="1:12" x14ac:dyDescent="0.2">
      <c r="A53" s="36"/>
      <c r="B53" s="88" t="s">
        <v>15</v>
      </c>
      <c r="C53" s="51"/>
      <c r="D53" s="51"/>
      <c r="E53" s="51"/>
      <c r="F53" s="51"/>
      <c r="G53" s="51"/>
      <c r="H53" s="51"/>
      <c r="I53" s="51">
        <f t="shared" si="27"/>
        <v>0</v>
      </c>
      <c r="J53" s="51">
        <f t="shared" si="28"/>
        <v>0</v>
      </c>
      <c r="K53" s="51">
        <f t="shared" si="29"/>
        <v>0</v>
      </c>
      <c r="L53" s="52">
        <f t="shared" si="30"/>
        <v>0</v>
      </c>
    </row>
    <row r="54" spans="1:12" ht="24" x14ac:dyDescent="0.2">
      <c r="A54" s="36" t="s">
        <v>579</v>
      </c>
      <c r="B54" s="69" t="s">
        <v>580</v>
      </c>
      <c r="C54" s="51">
        <v>1.0999999999999999E-2</v>
      </c>
      <c r="D54" s="51">
        <v>1.867</v>
      </c>
      <c r="E54" s="51"/>
      <c r="F54" s="51"/>
      <c r="G54" s="51"/>
      <c r="H54" s="51"/>
      <c r="I54" s="51">
        <f t="shared" si="27"/>
        <v>1.0999999999999999E-2</v>
      </c>
      <c r="J54" s="51">
        <f t="shared" si="28"/>
        <v>1.867</v>
      </c>
      <c r="K54" s="51">
        <f t="shared" si="29"/>
        <v>1.8560000000000001</v>
      </c>
      <c r="L54" s="147" t="s">
        <v>739</v>
      </c>
    </row>
    <row r="55" spans="1:12" ht="30" x14ac:dyDescent="0.2">
      <c r="A55" s="36" t="s">
        <v>151</v>
      </c>
      <c r="B55" s="86" t="s">
        <v>522</v>
      </c>
      <c r="C55" s="51">
        <f>C57+C75+C71</f>
        <v>1321999.1169999999</v>
      </c>
      <c r="D55" s="51">
        <f>D57+D75+D71</f>
        <v>1676945.426</v>
      </c>
      <c r="E55" s="51"/>
      <c r="F55" s="51"/>
      <c r="G55" s="51"/>
      <c r="H55" s="51"/>
      <c r="I55" s="51">
        <f t="shared" si="0"/>
        <v>1321999.1169999999</v>
      </c>
      <c r="J55" s="51">
        <f t="shared" ref="J55:J74" si="31">D55+F55</f>
        <v>1676945.426</v>
      </c>
      <c r="K55" s="51">
        <f t="shared" si="2"/>
        <v>354946.30900000012</v>
      </c>
      <c r="L55" s="52">
        <f t="shared" si="3"/>
        <v>126.84920923438108</v>
      </c>
    </row>
    <row r="56" spans="1:12" ht="21" customHeight="1" x14ac:dyDescent="0.2">
      <c r="A56" s="36"/>
      <c r="B56" s="17" t="s">
        <v>5</v>
      </c>
      <c r="C56" s="51"/>
      <c r="D56" s="51"/>
      <c r="E56" s="51"/>
      <c r="F56" s="51"/>
      <c r="G56" s="51"/>
      <c r="H56" s="51"/>
      <c r="I56" s="51">
        <f t="shared" si="0"/>
        <v>0</v>
      </c>
      <c r="J56" s="51">
        <f t="shared" si="31"/>
        <v>0</v>
      </c>
      <c r="K56" s="51">
        <f t="shared" si="2"/>
        <v>0</v>
      </c>
      <c r="L56" s="52">
        <f t="shared" si="3"/>
        <v>0</v>
      </c>
    </row>
    <row r="57" spans="1:12" ht="20.25" customHeight="1" x14ac:dyDescent="0.2">
      <c r="A57" s="36" t="s">
        <v>152</v>
      </c>
      <c r="B57" s="86" t="s">
        <v>74</v>
      </c>
      <c r="C57" s="51">
        <f>SUM(C59:C70)-C63</f>
        <v>462911.14599999995</v>
      </c>
      <c r="D57" s="51">
        <f>SUM(D59:D70)-D63</f>
        <v>553392.81799999997</v>
      </c>
      <c r="E57" s="51"/>
      <c r="F57" s="51"/>
      <c r="G57" s="51"/>
      <c r="H57" s="51"/>
      <c r="I57" s="51">
        <f t="shared" si="0"/>
        <v>462911.14599999995</v>
      </c>
      <c r="J57" s="51">
        <f t="shared" si="31"/>
        <v>553392.81799999997</v>
      </c>
      <c r="K57" s="51">
        <f t="shared" si="2"/>
        <v>90481.67200000002</v>
      </c>
      <c r="L57" s="52">
        <f t="shared" si="3"/>
        <v>119.54622885662813</v>
      </c>
    </row>
    <row r="58" spans="1:12" x14ac:dyDescent="0.2">
      <c r="A58" s="36"/>
      <c r="B58" s="88" t="s">
        <v>15</v>
      </c>
      <c r="C58" s="51"/>
      <c r="D58" s="51"/>
      <c r="E58" s="51"/>
      <c r="F58" s="51"/>
      <c r="G58" s="51"/>
      <c r="H58" s="51"/>
      <c r="I58" s="51">
        <f t="shared" si="0"/>
        <v>0</v>
      </c>
      <c r="J58" s="51">
        <f t="shared" si="31"/>
        <v>0</v>
      </c>
      <c r="K58" s="51">
        <f t="shared" si="2"/>
        <v>0</v>
      </c>
      <c r="L58" s="52">
        <f t="shared" si="3"/>
        <v>0</v>
      </c>
    </row>
    <row r="59" spans="1:12" ht="43.5" customHeight="1" x14ac:dyDescent="0.2">
      <c r="A59" s="36" t="s">
        <v>153</v>
      </c>
      <c r="B59" s="69" t="s">
        <v>68</v>
      </c>
      <c r="C59" s="51">
        <v>1079.277</v>
      </c>
      <c r="D59" s="51">
        <v>1426.297</v>
      </c>
      <c r="E59" s="51"/>
      <c r="F59" s="51"/>
      <c r="G59" s="51"/>
      <c r="H59" s="51"/>
      <c r="I59" s="51">
        <f t="shared" si="0"/>
        <v>1079.277</v>
      </c>
      <c r="J59" s="51">
        <f t="shared" si="31"/>
        <v>1426.297</v>
      </c>
      <c r="K59" s="51">
        <f t="shared" si="2"/>
        <v>347.02</v>
      </c>
      <c r="L59" s="52">
        <f t="shared" si="3"/>
        <v>132.15300613280928</v>
      </c>
    </row>
    <row r="60" spans="1:12" ht="45" x14ac:dyDescent="0.2">
      <c r="A60" s="36" t="s">
        <v>154</v>
      </c>
      <c r="B60" s="69" t="s">
        <v>69</v>
      </c>
      <c r="C60" s="51">
        <v>28341.67</v>
      </c>
      <c r="D60" s="51">
        <v>58699.853000000003</v>
      </c>
      <c r="E60" s="51"/>
      <c r="F60" s="51"/>
      <c r="G60" s="51"/>
      <c r="H60" s="51"/>
      <c r="I60" s="51">
        <f t="shared" si="0"/>
        <v>28341.67</v>
      </c>
      <c r="J60" s="51">
        <f t="shared" si="31"/>
        <v>58699.853000000003</v>
      </c>
      <c r="K60" s="51">
        <f t="shared" si="2"/>
        <v>30358.183000000005</v>
      </c>
      <c r="L60" s="147" t="s">
        <v>641</v>
      </c>
    </row>
    <row r="61" spans="1:12" ht="44.25" customHeight="1" x14ac:dyDescent="0.2">
      <c r="A61" s="36" t="s">
        <v>155</v>
      </c>
      <c r="B61" s="69" t="s">
        <v>76</v>
      </c>
      <c r="C61" s="51">
        <v>30067.787</v>
      </c>
      <c r="D61" s="51">
        <v>44675.336000000003</v>
      </c>
      <c r="E61" s="51"/>
      <c r="F61" s="51"/>
      <c r="G61" s="51"/>
      <c r="H61" s="51"/>
      <c r="I61" s="51">
        <f t="shared" si="0"/>
        <v>30067.787</v>
      </c>
      <c r="J61" s="51">
        <f t="shared" si="31"/>
        <v>44675.336000000003</v>
      </c>
      <c r="K61" s="51">
        <f t="shared" si="2"/>
        <v>14607.549000000003</v>
      </c>
      <c r="L61" s="52">
        <f t="shared" si="3"/>
        <v>148.5820556065533</v>
      </c>
    </row>
    <row r="62" spans="1:12" ht="47.25" customHeight="1" x14ac:dyDescent="0.2">
      <c r="A62" s="36" t="s">
        <v>156</v>
      </c>
      <c r="B62" s="69" t="s">
        <v>70</v>
      </c>
      <c r="C62" s="51">
        <v>97836.327000000005</v>
      </c>
      <c r="D62" s="51">
        <v>110267.102</v>
      </c>
      <c r="E62" s="51"/>
      <c r="F62" s="51"/>
      <c r="G62" s="51"/>
      <c r="H62" s="51"/>
      <c r="I62" s="51">
        <f t="shared" si="0"/>
        <v>97836.327000000005</v>
      </c>
      <c r="J62" s="51">
        <f t="shared" si="31"/>
        <v>110267.102</v>
      </c>
      <c r="K62" s="51">
        <f t="shared" si="2"/>
        <v>12430.774999999994</v>
      </c>
      <c r="L62" s="52">
        <f t="shared" si="3"/>
        <v>112.70568446421747</v>
      </c>
    </row>
    <row r="63" spans="1:12" x14ac:dyDescent="0.2">
      <c r="A63" s="36"/>
      <c r="B63" s="69" t="s">
        <v>80</v>
      </c>
      <c r="C63" s="51">
        <f>C65+C66+C67+C68</f>
        <v>303075.17700000003</v>
      </c>
      <c r="D63" s="51">
        <f>D65+D66+D67+D68</f>
        <v>335255.98200000002</v>
      </c>
      <c r="E63" s="51"/>
      <c r="F63" s="51"/>
      <c r="G63" s="51"/>
      <c r="H63" s="51"/>
      <c r="I63" s="51">
        <f t="shared" si="0"/>
        <v>303075.17700000003</v>
      </c>
      <c r="J63" s="51">
        <f t="shared" si="31"/>
        <v>335255.98200000002</v>
      </c>
      <c r="K63" s="51">
        <f t="shared" si="2"/>
        <v>32180.804999999993</v>
      </c>
      <c r="L63" s="52">
        <f t="shared" si="3"/>
        <v>110.61809327921304</v>
      </c>
    </row>
    <row r="64" spans="1:12" ht="17.25" customHeight="1" x14ac:dyDescent="0.2">
      <c r="A64" s="36"/>
      <c r="B64" s="69" t="s">
        <v>15</v>
      </c>
      <c r="C64" s="51"/>
      <c r="D64" s="51"/>
      <c r="E64" s="51"/>
      <c r="F64" s="51"/>
      <c r="G64" s="51"/>
      <c r="H64" s="51"/>
      <c r="I64" s="51">
        <f t="shared" si="0"/>
        <v>0</v>
      </c>
      <c r="J64" s="51">
        <f t="shared" si="31"/>
        <v>0</v>
      </c>
      <c r="K64" s="51">
        <f t="shared" si="2"/>
        <v>0</v>
      </c>
      <c r="L64" s="52">
        <f t="shared" si="3"/>
        <v>0</v>
      </c>
    </row>
    <row r="65" spans="1:12" ht="21" customHeight="1" x14ac:dyDescent="0.2">
      <c r="A65" s="36" t="s">
        <v>157</v>
      </c>
      <c r="B65" s="88" t="s">
        <v>32</v>
      </c>
      <c r="C65" s="51">
        <v>128827.304</v>
      </c>
      <c r="D65" s="51">
        <v>142306.11300000001</v>
      </c>
      <c r="E65" s="51"/>
      <c r="F65" s="51"/>
      <c r="G65" s="51"/>
      <c r="H65" s="51"/>
      <c r="I65" s="51">
        <f t="shared" si="0"/>
        <v>128827.304</v>
      </c>
      <c r="J65" s="51">
        <f t="shared" si="31"/>
        <v>142306.11300000001</v>
      </c>
      <c r="K65" s="51">
        <f t="shared" si="2"/>
        <v>13478.809000000008</v>
      </c>
      <c r="L65" s="52">
        <f t="shared" si="3"/>
        <v>110.4626958583252</v>
      </c>
    </row>
    <row r="66" spans="1:12" ht="18.75" customHeight="1" x14ac:dyDescent="0.2">
      <c r="A66" s="36" t="s">
        <v>158</v>
      </c>
      <c r="B66" s="88" t="s">
        <v>33</v>
      </c>
      <c r="C66" s="51">
        <v>133756.34400000001</v>
      </c>
      <c r="D66" s="51">
        <v>147771.50899999999</v>
      </c>
      <c r="E66" s="51"/>
      <c r="F66" s="51"/>
      <c r="G66" s="51"/>
      <c r="H66" s="51"/>
      <c r="I66" s="51">
        <f t="shared" si="0"/>
        <v>133756.34400000001</v>
      </c>
      <c r="J66" s="51">
        <f t="shared" si="31"/>
        <v>147771.50899999999</v>
      </c>
      <c r="K66" s="51">
        <f t="shared" si="2"/>
        <v>14015.164999999979</v>
      </c>
      <c r="L66" s="52">
        <f t="shared" si="3"/>
        <v>110.47813104102187</v>
      </c>
    </row>
    <row r="67" spans="1:12" ht="20.25" customHeight="1" x14ac:dyDescent="0.2">
      <c r="A67" s="36" t="s">
        <v>159</v>
      </c>
      <c r="B67" s="88" t="s">
        <v>34</v>
      </c>
      <c r="C67" s="51">
        <v>27234.097000000002</v>
      </c>
      <c r="D67" s="51">
        <v>30265.187999999998</v>
      </c>
      <c r="E67" s="51"/>
      <c r="F67" s="51"/>
      <c r="G67" s="51"/>
      <c r="H67" s="51"/>
      <c r="I67" s="51">
        <f t="shared" si="0"/>
        <v>27234.097000000002</v>
      </c>
      <c r="J67" s="51">
        <f t="shared" si="31"/>
        <v>30265.187999999998</v>
      </c>
      <c r="K67" s="51">
        <f t="shared" si="2"/>
        <v>3031.0909999999967</v>
      </c>
      <c r="L67" s="52">
        <f t="shared" si="3"/>
        <v>111.12976501479008</v>
      </c>
    </row>
    <row r="68" spans="1:12" ht="19.5" customHeight="1" x14ac:dyDescent="0.2">
      <c r="A68" s="36" t="s">
        <v>160</v>
      </c>
      <c r="B68" s="88" t="s">
        <v>35</v>
      </c>
      <c r="C68" s="51">
        <v>13257.432000000001</v>
      </c>
      <c r="D68" s="51">
        <v>14913.172</v>
      </c>
      <c r="E68" s="51"/>
      <c r="F68" s="51"/>
      <c r="G68" s="51"/>
      <c r="H68" s="51"/>
      <c r="I68" s="51">
        <f t="shared" si="0"/>
        <v>13257.432000000001</v>
      </c>
      <c r="J68" s="51">
        <f t="shared" si="31"/>
        <v>14913.172</v>
      </c>
      <c r="K68" s="51">
        <f t="shared" si="2"/>
        <v>1655.7399999999998</v>
      </c>
      <c r="L68" s="52">
        <f t="shared" si="3"/>
        <v>112.48914571087371</v>
      </c>
    </row>
    <row r="69" spans="1:12" ht="21" customHeight="1" x14ac:dyDescent="0.2">
      <c r="A69" s="36" t="s">
        <v>161</v>
      </c>
      <c r="B69" s="88" t="s">
        <v>71</v>
      </c>
      <c r="C69" s="51">
        <v>1484.249</v>
      </c>
      <c r="D69" s="51">
        <v>1778.066</v>
      </c>
      <c r="E69" s="51"/>
      <c r="F69" s="51"/>
      <c r="G69" s="51"/>
      <c r="H69" s="51"/>
      <c r="I69" s="51">
        <f t="shared" si="0"/>
        <v>1484.249</v>
      </c>
      <c r="J69" s="51">
        <f t="shared" si="31"/>
        <v>1778.066</v>
      </c>
      <c r="K69" s="51">
        <f t="shared" si="2"/>
        <v>293.81700000000001</v>
      </c>
      <c r="L69" s="52">
        <f t="shared" si="3"/>
        <v>119.79566770804628</v>
      </c>
    </row>
    <row r="70" spans="1:12" ht="19.5" customHeight="1" x14ac:dyDescent="0.2">
      <c r="A70" s="36" t="s">
        <v>162</v>
      </c>
      <c r="B70" s="88" t="s">
        <v>72</v>
      </c>
      <c r="C70" s="51">
        <v>1026.6590000000001</v>
      </c>
      <c r="D70" s="51">
        <v>1290.182</v>
      </c>
      <c r="E70" s="51"/>
      <c r="F70" s="51"/>
      <c r="G70" s="51"/>
      <c r="H70" s="51"/>
      <c r="I70" s="51">
        <f t="shared" si="0"/>
        <v>1026.6590000000001</v>
      </c>
      <c r="J70" s="51">
        <f t="shared" si="31"/>
        <v>1290.182</v>
      </c>
      <c r="K70" s="51">
        <f t="shared" si="2"/>
        <v>263.52299999999991</v>
      </c>
      <c r="L70" s="52">
        <f t="shared" si="3"/>
        <v>125.66801635207014</v>
      </c>
    </row>
    <row r="71" spans="1:12" ht="22.5" customHeight="1" x14ac:dyDescent="0.2">
      <c r="A71" s="36" t="s">
        <v>163</v>
      </c>
      <c r="B71" s="99" t="s">
        <v>36</v>
      </c>
      <c r="C71" s="51">
        <f>SUM(C73:C74)</f>
        <v>2550.7919999999999</v>
      </c>
      <c r="D71" s="51">
        <f t="shared" ref="D71" si="32">SUM(D73:D74)</f>
        <v>3121.2719999999999</v>
      </c>
      <c r="E71" s="51"/>
      <c r="F71" s="51"/>
      <c r="G71" s="51"/>
      <c r="H71" s="51"/>
      <c r="I71" s="51">
        <f t="shared" si="0"/>
        <v>2550.7919999999999</v>
      </c>
      <c r="J71" s="51">
        <f t="shared" si="31"/>
        <v>3121.2719999999999</v>
      </c>
      <c r="K71" s="51">
        <f t="shared" si="2"/>
        <v>570.48</v>
      </c>
      <c r="L71" s="52">
        <f t="shared" si="3"/>
        <v>122.36481845638532</v>
      </c>
    </row>
    <row r="72" spans="1:12" x14ac:dyDescent="0.2">
      <c r="A72" s="36"/>
      <c r="B72" s="88" t="s">
        <v>15</v>
      </c>
      <c r="C72" s="51"/>
      <c r="D72" s="51"/>
      <c r="E72" s="51"/>
      <c r="F72" s="51"/>
      <c r="G72" s="51"/>
      <c r="H72" s="51"/>
      <c r="I72" s="51">
        <f t="shared" si="0"/>
        <v>0</v>
      </c>
      <c r="J72" s="51">
        <f t="shared" si="31"/>
        <v>0</v>
      </c>
      <c r="K72" s="51">
        <f t="shared" si="2"/>
        <v>0</v>
      </c>
      <c r="L72" s="52">
        <f t="shared" si="3"/>
        <v>0</v>
      </c>
    </row>
    <row r="73" spans="1:12" ht="24" customHeight="1" x14ac:dyDescent="0.2">
      <c r="A73" s="36" t="s">
        <v>164</v>
      </c>
      <c r="B73" s="90" t="s">
        <v>37</v>
      </c>
      <c r="C73" s="51">
        <v>809.76099999999997</v>
      </c>
      <c r="D73" s="51">
        <v>1016.758</v>
      </c>
      <c r="E73" s="51"/>
      <c r="F73" s="51"/>
      <c r="G73" s="51"/>
      <c r="H73" s="51"/>
      <c r="I73" s="51">
        <f t="shared" si="0"/>
        <v>809.76099999999997</v>
      </c>
      <c r="J73" s="51">
        <f t="shared" si="31"/>
        <v>1016.758</v>
      </c>
      <c r="K73" s="51">
        <f t="shared" si="2"/>
        <v>206.99700000000007</v>
      </c>
      <c r="L73" s="52">
        <f t="shared" si="3"/>
        <v>125.56272776782286</v>
      </c>
    </row>
    <row r="74" spans="1:12" ht="22.5" customHeight="1" x14ac:dyDescent="0.2">
      <c r="A74" s="36" t="s">
        <v>165</v>
      </c>
      <c r="B74" s="90" t="s">
        <v>38</v>
      </c>
      <c r="C74" s="51">
        <v>1741.0309999999999</v>
      </c>
      <c r="D74" s="51">
        <v>2104.5140000000001</v>
      </c>
      <c r="E74" s="51"/>
      <c r="F74" s="51"/>
      <c r="G74" s="51"/>
      <c r="H74" s="51"/>
      <c r="I74" s="51">
        <f t="shared" si="0"/>
        <v>1741.0309999999999</v>
      </c>
      <c r="J74" s="51">
        <f t="shared" si="31"/>
        <v>2104.5140000000001</v>
      </c>
      <c r="K74" s="51">
        <f t="shared" si="2"/>
        <v>363.48300000000017</v>
      </c>
      <c r="L74" s="52">
        <f t="shared" si="3"/>
        <v>120.87745709295241</v>
      </c>
    </row>
    <row r="75" spans="1:12" ht="19.5" customHeight="1" x14ac:dyDescent="0.2">
      <c r="A75" s="36" t="s">
        <v>166</v>
      </c>
      <c r="B75" s="86" t="s">
        <v>42</v>
      </c>
      <c r="C75" s="51">
        <f>C77+C78+C79</f>
        <v>856537.179</v>
      </c>
      <c r="D75" s="51">
        <f>D77+D78+D79</f>
        <v>1120431.3359999999</v>
      </c>
      <c r="E75" s="51"/>
      <c r="F75" s="51"/>
      <c r="G75" s="51"/>
      <c r="H75" s="51"/>
      <c r="I75" s="51">
        <f t="shared" si="0"/>
        <v>856537.179</v>
      </c>
      <c r="J75" s="51">
        <f t="shared" ref="J75:J102" si="33">D75+F75</f>
        <v>1120431.3359999999</v>
      </c>
      <c r="K75" s="51">
        <f t="shared" ref="K75:K129" si="34">J75-I75</f>
        <v>263894.15699999989</v>
      </c>
      <c r="L75" s="52">
        <f t="shared" si="3"/>
        <v>130.80942234265817</v>
      </c>
    </row>
    <row r="76" spans="1:12" ht="18.75" customHeight="1" x14ac:dyDescent="0.2">
      <c r="A76" s="36"/>
      <c r="B76" s="90" t="s">
        <v>15</v>
      </c>
      <c r="C76" s="51"/>
      <c r="D76" s="51"/>
      <c r="E76" s="51"/>
      <c r="F76" s="51"/>
      <c r="G76" s="51"/>
      <c r="H76" s="51"/>
      <c r="I76" s="51">
        <f t="shared" si="0"/>
        <v>0</v>
      </c>
      <c r="J76" s="51">
        <f t="shared" si="33"/>
        <v>0</v>
      </c>
      <c r="K76" s="51">
        <f t="shared" si="34"/>
        <v>0</v>
      </c>
      <c r="L76" s="52">
        <f t="shared" si="3"/>
        <v>0</v>
      </c>
    </row>
    <row r="77" spans="1:12" ht="20.25" customHeight="1" x14ac:dyDescent="0.2">
      <c r="A77" s="36" t="s">
        <v>167</v>
      </c>
      <c r="B77" s="88" t="s">
        <v>43</v>
      </c>
      <c r="C77" s="51">
        <v>158927.568</v>
      </c>
      <c r="D77" s="51">
        <v>161508.39300000001</v>
      </c>
      <c r="E77" s="51"/>
      <c r="F77" s="51"/>
      <c r="G77" s="51"/>
      <c r="H77" s="51"/>
      <c r="I77" s="51">
        <f t="shared" ref="I77:I133" si="35">C77+E77</f>
        <v>158927.568</v>
      </c>
      <c r="J77" s="51">
        <f t="shared" si="33"/>
        <v>161508.39300000001</v>
      </c>
      <c r="K77" s="51">
        <f t="shared" si="34"/>
        <v>2580.8250000000116</v>
      </c>
      <c r="L77" s="52">
        <f t="shared" si="3"/>
        <v>101.62390014047156</v>
      </c>
    </row>
    <row r="78" spans="1:12" ht="18.75" customHeight="1" x14ac:dyDescent="0.2">
      <c r="A78" s="36" t="s">
        <v>168</v>
      </c>
      <c r="B78" s="88" t="s">
        <v>44</v>
      </c>
      <c r="C78" s="51">
        <v>695315.679</v>
      </c>
      <c r="D78" s="51">
        <v>956617.25699999998</v>
      </c>
      <c r="E78" s="51"/>
      <c r="F78" s="51"/>
      <c r="G78" s="51"/>
      <c r="H78" s="51"/>
      <c r="I78" s="51">
        <f t="shared" si="35"/>
        <v>695315.679</v>
      </c>
      <c r="J78" s="51">
        <f t="shared" si="33"/>
        <v>956617.25699999998</v>
      </c>
      <c r="K78" s="51">
        <f t="shared" si="34"/>
        <v>261301.57799999998</v>
      </c>
      <c r="L78" s="52">
        <f t="shared" si="3"/>
        <v>137.58027984868727</v>
      </c>
    </row>
    <row r="79" spans="1:12" ht="61.5" customHeight="1" x14ac:dyDescent="0.2">
      <c r="A79" s="36" t="s">
        <v>169</v>
      </c>
      <c r="B79" s="69" t="s">
        <v>84</v>
      </c>
      <c r="C79" s="51">
        <v>2293.9319999999998</v>
      </c>
      <c r="D79" s="51">
        <v>2305.6860000000001</v>
      </c>
      <c r="E79" s="51"/>
      <c r="F79" s="51"/>
      <c r="G79" s="51"/>
      <c r="H79" s="51"/>
      <c r="I79" s="51">
        <f t="shared" si="35"/>
        <v>2293.9319999999998</v>
      </c>
      <c r="J79" s="51">
        <f t="shared" si="33"/>
        <v>2305.6860000000001</v>
      </c>
      <c r="K79" s="51">
        <f t="shared" si="34"/>
        <v>11.75400000000036</v>
      </c>
      <c r="L79" s="52">
        <f t="shared" si="3"/>
        <v>100.51239531075902</v>
      </c>
    </row>
    <row r="80" spans="1:12" ht="22.5" customHeight="1" x14ac:dyDescent="0.2">
      <c r="A80" s="36" t="s">
        <v>171</v>
      </c>
      <c r="B80" s="100" t="s">
        <v>170</v>
      </c>
      <c r="C80" s="51"/>
      <c r="D80" s="51"/>
      <c r="E80" s="51">
        <f>E81</f>
        <v>3209.2129999999997</v>
      </c>
      <c r="F80" s="51">
        <f>F81</f>
        <v>3868.8470000000002</v>
      </c>
      <c r="G80" s="51"/>
      <c r="H80" s="51"/>
      <c r="I80" s="51">
        <f t="shared" si="35"/>
        <v>3209.2129999999997</v>
      </c>
      <c r="J80" s="51">
        <f t="shared" si="33"/>
        <v>3868.8470000000002</v>
      </c>
      <c r="K80" s="51">
        <f t="shared" si="34"/>
        <v>659.63400000000047</v>
      </c>
      <c r="L80" s="52">
        <f t="shared" si="3"/>
        <v>120.55438514053137</v>
      </c>
    </row>
    <row r="81" spans="1:12" ht="23.25" customHeight="1" x14ac:dyDescent="0.2">
      <c r="A81" s="36" t="s">
        <v>172</v>
      </c>
      <c r="B81" s="100" t="s">
        <v>45</v>
      </c>
      <c r="C81" s="51"/>
      <c r="D81" s="51"/>
      <c r="E81" s="51">
        <f t="shared" ref="E81" si="36">E83+E84+E85</f>
        <v>3209.2129999999997</v>
      </c>
      <c r="F81" s="51">
        <f t="shared" ref="F81" si="37">F83+F84+F85</f>
        <v>3868.8470000000002</v>
      </c>
      <c r="G81" s="51"/>
      <c r="H81" s="51"/>
      <c r="I81" s="51">
        <f t="shared" si="35"/>
        <v>3209.2129999999997</v>
      </c>
      <c r="J81" s="51">
        <f t="shared" si="33"/>
        <v>3868.8470000000002</v>
      </c>
      <c r="K81" s="51">
        <f t="shared" si="34"/>
        <v>659.63400000000047</v>
      </c>
      <c r="L81" s="52">
        <f t="shared" si="3"/>
        <v>120.55438514053137</v>
      </c>
    </row>
    <row r="82" spans="1:12" x14ac:dyDescent="0.2">
      <c r="A82" s="36"/>
      <c r="B82" s="88" t="s">
        <v>15</v>
      </c>
      <c r="C82" s="51"/>
      <c r="D82" s="51"/>
      <c r="E82" s="51"/>
      <c r="F82" s="51"/>
      <c r="G82" s="51"/>
      <c r="H82" s="51"/>
      <c r="I82" s="51">
        <f t="shared" si="35"/>
        <v>0</v>
      </c>
      <c r="J82" s="51">
        <f t="shared" si="33"/>
        <v>0</v>
      </c>
      <c r="K82" s="51">
        <f t="shared" si="34"/>
        <v>0</v>
      </c>
      <c r="L82" s="52">
        <f t="shared" si="3"/>
        <v>0</v>
      </c>
    </row>
    <row r="83" spans="1:12" ht="60" customHeight="1" x14ac:dyDescent="0.2">
      <c r="A83" s="36" t="s">
        <v>173</v>
      </c>
      <c r="B83" s="76" t="s">
        <v>501</v>
      </c>
      <c r="C83" s="51"/>
      <c r="D83" s="51"/>
      <c r="E83" s="51">
        <v>470.54199999999997</v>
      </c>
      <c r="F83" s="51">
        <v>432.50299999999999</v>
      </c>
      <c r="G83" s="51"/>
      <c r="H83" s="51"/>
      <c r="I83" s="51">
        <f t="shared" si="35"/>
        <v>470.54199999999997</v>
      </c>
      <c r="J83" s="51">
        <f t="shared" si="33"/>
        <v>432.50299999999999</v>
      </c>
      <c r="K83" s="51">
        <f t="shared" si="34"/>
        <v>-38.038999999999987</v>
      </c>
      <c r="L83" s="52">
        <f t="shared" si="3"/>
        <v>91.915918238966981</v>
      </c>
    </row>
    <row r="84" spans="1:12" ht="30" x14ac:dyDescent="0.2">
      <c r="A84" s="36" t="s">
        <v>174</v>
      </c>
      <c r="B84" s="76" t="s">
        <v>46</v>
      </c>
      <c r="C84" s="51"/>
      <c r="D84" s="51"/>
      <c r="E84" s="51">
        <v>1345.87</v>
      </c>
      <c r="F84" s="51">
        <v>2014.0340000000001</v>
      </c>
      <c r="G84" s="51"/>
      <c r="H84" s="51"/>
      <c r="I84" s="51">
        <f t="shared" si="35"/>
        <v>1345.87</v>
      </c>
      <c r="J84" s="51">
        <f t="shared" si="33"/>
        <v>2014.0340000000001</v>
      </c>
      <c r="K84" s="51">
        <f t="shared" si="34"/>
        <v>668.16400000000021</v>
      </c>
      <c r="L84" s="52">
        <f t="shared" si="3"/>
        <v>149.6455081099958</v>
      </c>
    </row>
    <row r="85" spans="1:12" ht="43.5" customHeight="1" x14ac:dyDescent="0.2">
      <c r="A85" s="36" t="s">
        <v>175</v>
      </c>
      <c r="B85" s="76" t="s">
        <v>47</v>
      </c>
      <c r="C85" s="51"/>
      <c r="D85" s="51"/>
      <c r="E85" s="51">
        <v>1392.8009999999999</v>
      </c>
      <c r="F85" s="51">
        <v>1422.31</v>
      </c>
      <c r="G85" s="51"/>
      <c r="H85" s="51"/>
      <c r="I85" s="51">
        <f t="shared" si="35"/>
        <v>1392.8009999999999</v>
      </c>
      <c r="J85" s="51">
        <f t="shared" si="33"/>
        <v>1422.31</v>
      </c>
      <c r="K85" s="51">
        <f t="shared" si="34"/>
        <v>29.509000000000015</v>
      </c>
      <c r="L85" s="52">
        <f t="shared" si="3"/>
        <v>102.11868027090733</v>
      </c>
    </row>
    <row r="86" spans="1:12" ht="22.5" customHeight="1" x14ac:dyDescent="0.2">
      <c r="A86" s="44" t="s">
        <v>176</v>
      </c>
      <c r="B86" s="43" t="s">
        <v>177</v>
      </c>
      <c r="C86" s="49">
        <f t="shared" ref="C86:H86" si="38">C87+C100+C119+C126</f>
        <v>154150.622</v>
      </c>
      <c r="D86" s="49">
        <f t="shared" si="38"/>
        <v>170919.52299999999</v>
      </c>
      <c r="E86" s="49">
        <f t="shared" si="38"/>
        <v>179050.45800000001</v>
      </c>
      <c r="F86" s="49">
        <f t="shared" si="38"/>
        <v>199255.114</v>
      </c>
      <c r="G86" s="49">
        <f t="shared" si="38"/>
        <v>2446.1280000000002</v>
      </c>
      <c r="H86" s="49">
        <f t="shared" si="38"/>
        <v>1420.431</v>
      </c>
      <c r="I86" s="49">
        <f t="shared" si="35"/>
        <v>333201.08</v>
      </c>
      <c r="J86" s="49">
        <f t="shared" si="33"/>
        <v>370174.63699999999</v>
      </c>
      <c r="K86" s="49">
        <f t="shared" si="34"/>
        <v>36973.556999999972</v>
      </c>
      <c r="L86" s="50">
        <f t="shared" ref="L86:L152" si="39">IF(I86&gt;0,J86/I86*100,0)</f>
        <v>111.09646973533218</v>
      </c>
    </row>
    <row r="87" spans="1:12" ht="20.25" customHeight="1" x14ac:dyDescent="0.2">
      <c r="A87" s="36" t="s">
        <v>178</v>
      </c>
      <c r="B87" s="77" t="s">
        <v>179</v>
      </c>
      <c r="C87" s="51">
        <f>C88+C91+C92</f>
        <v>87374.656999999992</v>
      </c>
      <c r="D87" s="51">
        <f t="shared" ref="D87" si="40">D88+D91+D92</f>
        <v>86305.110000000015</v>
      </c>
      <c r="E87" s="51">
        <f>E88+E91+E92</f>
        <v>0</v>
      </c>
      <c r="F87" s="51">
        <f>F88+F91+F92</f>
        <v>0</v>
      </c>
      <c r="G87" s="51"/>
      <c r="H87" s="51"/>
      <c r="I87" s="51">
        <f t="shared" si="35"/>
        <v>87374.656999999992</v>
      </c>
      <c r="J87" s="51">
        <f t="shared" si="33"/>
        <v>86305.110000000015</v>
      </c>
      <c r="K87" s="51">
        <f t="shared" si="34"/>
        <v>-1069.5469999999768</v>
      </c>
      <c r="L87" s="52">
        <f t="shared" si="39"/>
        <v>98.775907068796869</v>
      </c>
    </row>
    <row r="88" spans="1:12" ht="77.25" customHeight="1" x14ac:dyDescent="0.2">
      <c r="A88" s="36" t="s">
        <v>180</v>
      </c>
      <c r="B88" s="77" t="s">
        <v>502</v>
      </c>
      <c r="C88" s="51">
        <f t="shared" ref="C88:D88" si="41">C90</f>
        <v>2609.4479999999999</v>
      </c>
      <c r="D88" s="51">
        <f t="shared" si="41"/>
        <v>2697.194</v>
      </c>
      <c r="E88" s="51"/>
      <c r="F88" s="51"/>
      <c r="G88" s="51"/>
      <c r="H88" s="51"/>
      <c r="I88" s="51">
        <f t="shared" si="35"/>
        <v>2609.4479999999999</v>
      </c>
      <c r="J88" s="51">
        <f t="shared" si="33"/>
        <v>2697.194</v>
      </c>
      <c r="K88" s="51">
        <f t="shared" si="34"/>
        <v>87.746000000000095</v>
      </c>
      <c r="L88" s="52">
        <f t="shared" si="39"/>
        <v>103.36262688507301</v>
      </c>
    </row>
    <row r="89" spans="1:12" ht="18.75" customHeight="1" x14ac:dyDescent="0.2">
      <c r="A89" s="36"/>
      <c r="B89" s="90" t="s">
        <v>15</v>
      </c>
      <c r="C89" s="51"/>
      <c r="D89" s="51"/>
      <c r="E89" s="51"/>
      <c r="F89" s="51"/>
      <c r="G89" s="51"/>
      <c r="H89" s="51"/>
      <c r="I89" s="51">
        <f t="shared" si="35"/>
        <v>0</v>
      </c>
      <c r="J89" s="51">
        <f t="shared" si="33"/>
        <v>0</v>
      </c>
      <c r="K89" s="51">
        <f t="shared" si="34"/>
        <v>0</v>
      </c>
      <c r="L89" s="52">
        <f t="shared" si="39"/>
        <v>0</v>
      </c>
    </row>
    <row r="90" spans="1:12" ht="47.25" customHeight="1" x14ac:dyDescent="0.2">
      <c r="A90" s="36" t="s">
        <v>181</v>
      </c>
      <c r="B90" s="69" t="s">
        <v>64</v>
      </c>
      <c r="C90" s="51">
        <v>2609.4479999999999</v>
      </c>
      <c r="D90" s="51">
        <v>2697.194</v>
      </c>
      <c r="E90" s="51"/>
      <c r="F90" s="51"/>
      <c r="G90" s="51"/>
      <c r="H90" s="51"/>
      <c r="I90" s="51">
        <f t="shared" si="35"/>
        <v>2609.4479999999999</v>
      </c>
      <c r="J90" s="51">
        <f t="shared" si="33"/>
        <v>2697.194</v>
      </c>
      <c r="K90" s="51">
        <f t="shared" si="34"/>
        <v>87.746000000000095</v>
      </c>
      <c r="L90" s="52">
        <f t="shared" si="39"/>
        <v>103.36262688507301</v>
      </c>
    </row>
    <row r="91" spans="1:12" ht="32.25" customHeight="1" x14ac:dyDescent="0.2">
      <c r="A91" s="36" t="s">
        <v>182</v>
      </c>
      <c r="B91" s="68" t="s">
        <v>82</v>
      </c>
      <c r="C91" s="51">
        <v>43735.000999999997</v>
      </c>
      <c r="D91" s="51">
        <v>41158.726999999999</v>
      </c>
      <c r="E91" s="51"/>
      <c r="F91" s="51"/>
      <c r="G91" s="51"/>
      <c r="H91" s="51"/>
      <c r="I91" s="51">
        <f t="shared" si="35"/>
        <v>43735.000999999997</v>
      </c>
      <c r="J91" s="51">
        <f t="shared" si="33"/>
        <v>41158.726999999999</v>
      </c>
      <c r="K91" s="51">
        <f t="shared" si="34"/>
        <v>-2576.2739999999976</v>
      </c>
      <c r="L91" s="52">
        <f t="shared" si="39"/>
        <v>94.109354198940125</v>
      </c>
    </row>
    <row r="92" spans="1:12" ht="27" customHeight="1" x14ac:dyDescent="0.2">
      <c r="A92" s="36" t="s">
        <v>183</v>
      </c>
      <c r="B92" s="17" t="s">
        <v>21</v>
      </c>
      <c r="C92" s="51">
        <f>C93+C94+C95+C96+C97+C99+C98</f>
        <v>41030.207999999999</v>
      </c>
      <c r="D92" s="51">
        <f>D93+D94+D95+D96+D97+D99+D98</f>
        <v>42449.189000000006</v>
      </c>
      <c r="E92" s="51">
        <f t="shared" ref="E92:F92" si="42">E93+E94+E95+E96</f>
        <v>0</v>
      </c>
      <c r="F92" s="51">
        <f t="shared" si="42"/>
        <v>0</v>
      </c>
      <c r="G92" s="51"/>
      <c r="H92" s="51"/>
      <c r="I92" s="51">
        <f t="shared" si="35"/>
        <v>41030.207999999999</v>
      </c>
      <c r="J92" s="51">
        <f t="shared" si="33"/>
        <v>42449.189000000006</v>
      </c>
      <c r="K92" s="51">
        <f t="shared" si="34"/>
        <v>1418.981000000007</v>
      </c>
      <c r="L92" s="52">
        <f t="shared" si="39"/>
        <v>103.45838120050476</v>
      </c>
    </row>
    <row r="93" spans="1:12" ht="22.5" customHeight="1" x14ac:dyDescent="0.2">
      <c r="A93" s="36" t="s">
        <v>184</v>
      </c>
      <c r="B93" s="17" t="s">
        <v>21</v>
      </c>
      <c r="C93" s="51">
        <v>862.92</v>
      </c>
      <c r="D93" s="51">
        <v>213.614</v>
      </c>
      <c r="E93" s="51"/>
      <c r="F93" s="51"/>
      <c r="G93" s="51"/>
      <c r="H93" s="51"/>
      <c r="I93" s="51">
        <f t="shared" si="35"/>
        <v>862.92</v>
      </c>
      <c r="J93" s="51">
        <f t="shared" si="33"/>
        <v>213.614</v>
      </c>
      <c r="K93" s="51">
        <f t="shared" si="34"/>
        <v>-649.30599999999993</v>
      </c>
      <c r="L93" s="52">
        <f t="shared" si="39"/>
        <v>24.754786075186576</v>
      </c>
    </row>
    <row r="94" spans="1:12" ht="63.75" customHeight="1" x14ac:dyDescent="0.2">
      <c r="A94" s="36" t="s">
        <v>185</v>
      </c>
      <c r="B94" s="72" t="s">
        <v>39</v>
      </c>
      <c r="C94" s="51">
        <v>-0.44</v>
      </c>
      <c r="D94" s="51">
        <v>1.5129999999999999</v>
      </c>
      <c r="E94" s="51"/>
      <c r="F94" s="51"/>
      <c r="G94" s="51"/>
      <c r="H94" s="51"/>
      <c r="I94" s="51">
        <f t="shared" si="35"/>
        <v>-0.44</v>
      </c>
      <c r="J94" s="51">
        <f t="shared" si="33"/>
        <v>1.5129999999999999</v>
      </c>
      <c r="K94" s="51">
        <f t="shared" si="34"/>
        <v>1.9529999999999998</v>
      </c>
      <c r="L94" s="52"/>
    </row>
    <row r="95" spans="1:12" ht="22.5" customHeight="1" x14ac:dyDescent="0.2">
      <c r="A95" s="36" t="s">
        <v>186</v>
      </c>
      <c r="B95" s="17" t="s">
        <v>4</v>
      </c>
      <c r="C95" s="51">
        <v>15024.214</v>
      </c>
      <c r="D95" s="51">
        <v>14164.825000000001</v>
      </c>
      <c r="E95" s="51"/>
      <c r="F95" s="51"/>
      <c r="G95" s="51"/>
      <c r="H95" s="51"/>
      <c r="I95" s="51">
        <f t="shared" si="35"/>
        <v>15024.214</v>
      </c>
      <c r="J95" s="51">
        <f t="shared" si="33"/>
        <v>14164.825000000001</v>
      </c>
      <c r="K95" s="51">
        <f t="shared" si="34"/>
        <v>-859.38899999999921</v>
      </c>
      <c r="L95" s="52">
        <f t="shared" si="39"/>
        <v>94.279973647872694</v>
      </c>
    </row>
    <row r="96" spans="1:12" ht="73.5" customHeight="1" x14ac:dyDescent="0.2">
      <c r="A96" s="36" t="s">
        <v>187</v>
      </c>
      <c r="B96" s="72" t="s">
        <v>593</v>
      </c>
      <c r="C96" s="51">
        <v>860.47799999999995</v>
      </c>
      <c r="D96" s="51">
        <v>1449.058</v>
      </c>
      <c r="E96" s="51"/>
      <c r="F96" s="51"/>
      <c r="G96" s="51"/>
      <c r="H96" s="51"/>
      <c r="I96" s="51">
        <f t="shared" si="35"/>
        <v>860.47799999999995</v>
      </c>
      <c r="J96" s="51">
        <f t="shared" si="33"/>
        <v>1449.058</v>
      </c>
      <c r="K96" s="51">
        <f t="shared" si="34"/>
        <v>588.58000000000004</v>
      </c>
      <c r="L96" s="52">
        <f t="shared" si="39"/>
        <v>168.40151636648469</v>
      </c>
    </row>
    <row r="97" spans="1:12" ht="58.5" customHeight="1" x14ac:dyDescent="0.2">
      <c r="A97" s="36" t="s">
        <v>306</v>
      </c>
      <c r="B97" s="17" t="s">
        <v>652</v>
      </c>
      <c r="C97" s="51">
        <v>20791.851999999999</v>
      </c>
      <c r="D97" s="51">
        <v>24874.665000000001</v>
      </c>
      <c r="E97" s="51"/>
      <c r="F97" s="51"/>
      <c r="G97" s="51"/>
      <c r="H97" s="51"/>
      <c r="I97" s="51">
        <f t="shared" si="35"/>
        <v>20791.851999999999</v>
      </c>
      <c r="J97" s="51">
        <f t="shared" si="33"/>
        <v>24874.665000000001</v>
      </c>
      <c r="K97" s="51">
        <f t="shared" ref="K97:K99" si="43">J97-I97</f>
        <v>4082.8130000000019</v>
      </c>
      <c r="L97" s="52">
        <f t="shared" si="39"/>
        <v>119.63660091462754</v>
      </c>
    </row>
    <row r="98" spans="1:12" ht="45" x14ac:dyDescent="0.2">
      <c r="A98" s="36" t="s">
        <v>600</v>
      </c>
      <c r="B98" s="17" t="s">
        <v>601</v>
      </c>
      <c r="C98" s="51">
        <v>3436.9180000000001</v>
      </c>
      <c r="D98" s="51">
        <v>1665.91</v>
      </c>
      <c r="E98" s="51"/>
      <c r="F98" s="51"/>
      <c r="G98" s="51"/>
      <c r="H98" s="51"/>
      <c r="I98" s="51">
        <f t="shared" si="35"/>
        <v>3436.9180000000001</v>
      </c>
      <c r="J98" s="51">
        <f t="shared" si="33"/>
        <v>1665.91</v>
      </c>
      <c r="K98" s="51">
        <f t="shared" ref="K98" si="44">J98-I98</f>
        <v>-1771.008</v>
      </c>
      <c r="L98" s="52">
        <f t="shared" ref="L98" si="45">IF(I98&gt;0,J98/I98*100,0)</f>
        <v>48.47104295185396</v>
      </c>
    </row>
    <row r="99" spans="1:12" ht="75" x14ac:dyDescent="0.2">
      <c r="A99" s="36" t="s">
        <v>523</v>
      </c>
      <c r="B99" s="17" t="s">
        <v>524</v>
      </c>
      <c r="C99" s="51">
        <v>54.265999999999998</v>
      </c>
      <c r="D99" s="51">
        <v>79.603999999999999</v>
      </c>
      <c r="E99" s="51"/>
      <c r="F99" s="51"/>
      <c r="G99" s="51"/>
      <c r="H99" s="51"/>
      <c r="I99" s="51">
        <f t="shared" ref="I99" si="46">C99+E99</f>
        <v>54.265999999999998</v>
      </c>
      <c r="J99" s="51">
        <f t="shared" ref="J99" si="47">D99+F99</f>
        <v>79.603999999999999</v>
      </c>
      <c r="K99" s="51">
        <f t="shared" si="43"/>
        <v>25.338000000000001</v>
      </c>
      <c r="L99" s="52">
        <f t="shared" ref="L99" si="48">IF(I99&gt;0,J99/I99*100,0)</f>
        <v>146.69221980614014</v>
      </c>
    </row>
    <row r="100" spans="1:12" ht="33" customHeight="1" x14ac:dyDescent="0.2">
      <c r="A100" s="36" t="s">
        <v>188</v>
      </c>
      <c r="B100" s="72" t="s">
        <v>189</v>
      </c>
      <c r="C100" s="51">
        <f>C101+C110+C113+C118</f>
        <v>53571.905000000006</v>
      </c>
      <c r="D100" s="51">
        <f>D101+D110+D113+D118+D107</f>
        <v>70405.84199999999</v>
      </c>
      <c r="E100" s="51"/>
      <c r="F100" s="51"/>
      <c r="G100" s="51"/>
      <c r="H100" s="51"/>
      <c r="I100" s="51">
        <f t="shared" si="35"/>
        <v>53571.905000000006</v>
      </c>
      <c r="J100" s="51">
        <f t="shared" si="33"/>
        <v>70405.84199999999</v>
      </c>
      <c r="K100" s="51">
        <f t="shared" si="34"/>
        <v>16833.936999999984</v>
      </c>
      <c r="L100" s="52">
        <f t="shared" si="39"/>
        <v>131.42306961083423</v>
      </c>
    </row>
    <row r="101" spans="1:12" ht="18.75" customHeight="1" x14ac:dyDescent="0.2">
      <c r="A101" s="36" t="s">
        <v>190</v>
      </c>
      <c r="B101" s="17" t="s">
        <v>93</v>
      </c>
      <c r="C101" s="51">
        <f t="shared" ref="C101:D101" si="49">SUM(C103:C106)</f>
        <v>38338.590000000004</v>
      </c>
      <c r="D101" s="51">
        <f t="shared" si="49"/>
        <v>50472.640999999996</v>
      </c>
      <c r="E101" s="51"/>
      <c r="F101" s="51"/>
      <c r="G101" s="51"/>
      <c r="H101" s="51"/>
      <c r="I101" s="51">
        <f t="shared" si="35"/>
        <v>38338.590000000004</v>
      </c>
      <c r="J101" s="51">
        <f t="shared" si="33"/>
        <v>50472.640999999996</v>
      </c>
      <c r="K101" s="51">
        <f t="shared" si="34"/>
        <v>12134.050999999992</v>
      </c>
      <c r="L101" s="52">
        <f t="shared" si="39"/>
        <v>131.64970594901897</v>
      </c>
    </row>
    <row r="102" spans="1:12" ht="18" customHeight="1" x14ac:dyDescent="0.2">
      <c r="A102" s="36"/>
      <c r="B102" s="78" t="s">
        <v>15</v>
      </c>
      <c r="C102" s="51"/>
      <c r="D102" s="51"/>
      <c r="E102" s="51"/>
      <c r="F102" s="51"/>
      <c r="G102" s="51"/>
      <c r="H102" s="51"/>
      <c r="I102" s="51">
        <f t="shared" si="35"/>
        <v>0</v>
      </c>
      <c r="J102" s="51">
        <f t="shared" si="33"/>
        <v>0</v>
      </c>
      <c r="K102" s="51">
        <f t="shared" si="34"/>
        <v>0</v>
      </c>
      <c r="L102" s="52">
        <f t="shared" si="39"/>
        <v>0</v>
      </c>
    </row>
    <row r="103" spans="1:12" ht="47.25" customHeight="1" x14ac:dyDescent="0.2">
      <c r="A103" s="36" t="s">
        <v>191</v>
      </c>
      <c r="B103" s="76" t="s">
        <v>89</v>
      </c>
      <c r="C103" s="51">
        <v>1603.23</v>
      </c>
      <c r="D103" s="51">
        <v>1413.6659999999999</v>
      </c>
      <c r="E103" s="51"/>
      <c r="F103" s="51"/>
      <c r="G103" s="51"/>
      <c r="H103" s="51"/>
      <c r="I103" s="51">
        <f t="shared" si="35"/>
        <v>1603.23</v>
      </c>
      <c r="J103" s="51">
        <f t="shared" ref="J103:J131" si="50">D103+F103</f>
        <v>1413.6659999999999</v>
      </c>
      <c r="K103" s="51">
        <f t="shared" si="34"/>
        <v>-189.56400000000008</v>
      </c>
      <c r="L103" s="52">
        <f t="shared" si="39"/>
        <v>88.176119458842464</v>
      </c>
    </row>
    <row r="104" spans="1:12" ht="21" customHeight="1" x14ac:dyDescent="0.2">
      <c r="A104" s="36" t="s">
        <v>192</v>
      </c>
      <c r="B104" s="92" t="s">
        <v>77</v>
      </c>
      <c r="C104" s="51">
        <v>35758.186000000002</v>
      </c>
      <c r="D104" s="51">
        <v>47964.593000000001</v>
      </c>
      <c r="E104" s="51"/>
      <c r="F104" s="51"/>
      <c r="G104" s="51"/>
      <c r="H104" s="51"/>
      <c r="I104" s="51">
        <f t="shared" si="35"/>
        <v>35758.186000000002</v>
      </c>
      <c r="J104" s="51">
        <f t="shared" si="50"/>
        <v>47964.593000000001</v>
      </c>
      <c r="K104" s="51">
        <f t="shared" si="34"/>
        <v>12206.406999999999</v>
      </c>
      <c r="L104" s="52">
        <f t="shared" si="39"/>
        <v>134.13597938105696</v>
      </c>
    </row>
    <row r="105" spans="1:12" ht="33" customHeight="1" x14ac:dyDescent="0.2">
      <c r="A105" s="36" t="s">
        <v>193</v>
      </c>
      <c r="B105" s="76" t="s">
        <v>90</v>
      </c>
      <c r="C105" s="51">
        <v>850.58699999999999</v>
      </c>
      <c r="D105" s="51">
        <v>953.16200000000003</v>
      </c>
      <c r="E105" s="51"/>
      <c r="F105" s="51"/>
      <c r="G105" s="51"/>
      <c r="H105" s="51"/>
      <c r="I105" s="51">
        <f t="shared" si="35"/>
        <v>850.58699999999999</v>
      </c>
      <c r="J105" s="51">
        <f t="shared" si="50"/>
        <v>953.16200000000003</v>
      </c>
      <c r="K105" s="51">
        <f t="shared" si="34"/>
        <v>102.57500000000005</v>
      </c>
      <c r="L105" s="52">
        <f t="shared" si="39"/>
        <v>112.05931903497233</v>
      </c>
    </row>
    <row r="106" spans="1:12" ht="90" customHeight="1" x14ac:dyDescent="0.2">
      <c r="A106" s="36" t="s">
        <v>194</v>
      </c>
      <c r="B106" s="76" t="s">
        <v>91</v>
      </c>
      <c r="C106" s="51">
        <v>126.587</v>
      </c>
      <c r="D106" s="51">
        <v>141.22</v>
      </c>
      <c r="E106" s="51"/>
      <c r="F106" s="51"/>
      <c r="G106" s="51"/>
      <c r="H106" s="51"/>
      <c r="I106" s="51">
        <f t="shared" si="35"/>
        <v>126.587</v>
      </c>
      <c r="J106" s="51">
        <f t="shared" si="50"/>
        <v>141.22</v>
      </c>
      <c r="K106" s="51">
        <f t="shared" si="34"/>
        <v>14.632999999999996</v>
      </c>
      <c r="L106" s="52">
        <f t="shared" si="39"/>
        <v>111.55963882547179</v>
      </c>
    </row>
    <row r="107" spans="1:12" ht="45" x14ac:dyDescent="0.2">
      <c r="A107" s="36" t="s">
        <v>653</v>
      </c>
      <c r="B107" s="17" t="s">
        <v>654</v>
      </c>
      <c r="C107" s="51"/>
      <c r="D107" s="51">
        <f>D109</f>
        <v>7035</v>
      </c>
      <c r="E107" s="51"/>
      <c r="F107" s="51"/>
      <c r="G107" s="51"/>
      <c r="H107" s="51"/>
      <c r="I107" s="51">
        <f t="shared" ref="I107:I109" si="51">C107+E107</f>
        <v>0</v>
      </c>
      <c r="J107" s="51">
        <f t="shared" ref="J107:J109" si="52">D107+F107</f>
        <v>7035</v>
      </c>
      <c r="K107" s="51">
        <f t="shared" ref="K107:K109" si="53">J107-I107</f>
        <v>7035</v>
      </c>
      <c r="L107" s="52">
        <f t="shared" ref="L107:L109" si="54">IF(I107&gt;0,J107/I107*100,0)</f>
        <v>0</v>
      </c>
    </row>
    <row r="108" spans="1:12" x14ac:dyDescent="0.2">
      <c r="A108" s="36"/>
      <c r="B108" s="101" t="s">
        <v>15</v>
      </c>
      <c r="C108" s="51"/>
      <c r="D108" s="51"/>
      <c r="E108" s="51"/>
      <c r="F108" s="51"/>
      <c r="G108" s="51"/>
      <c r="H108" s="51"/>
      <c r="I108" s="51">
        <f t="shared" si="51"/>
        <v>0</v>
      </c>
      <c r="J108" s="51">
        <f t="shared" si="52"/>
        <v>0</v>
      </c>
      <c r="K108" s="51">
        <f t="shared" si="53"/>
        <v>0</v>
      </c>
      <c r="L108" s="52">
        <f t="shared" si="54"/>
        <v>0</v>
      </c>
    </row>
    <row r="109" spans="1:12" ht="29.25" customHeight="1" x14ac:dyDescent="0.2">
      <c r="A109" s="36" t="s">
        <v>655</v>
      </c>
      <c r="B109" s="76" t="s">
        <v>656</v>
      </c>
      <c r="C109" s="51"/>
      <c r="D109" s="51">
        <v>7035</v>
      </c>
      <c r="E109" s="51"/>
      <c r="F109" s="51"/>
      <c r="G109" s="51"/>
      <c r="H109" s="51"/>
      <c r="I109" s="51">
        <f t="shared" si="51"/>
        <v>0</v>
      </c>
      <c r="J109" s="51">
        <f t="shared" si="52"/>
        <v>7035</v>
      </c>
      <c r="K109" s="51">
        <f t="shared" si="53"/>
        <v>7035</v>
      </c>
      <c r="L109" s="52">
        <f t="shared" si="54"/>
        <v>0</v>
      </c>
    </row>
    <row r="110" spans="1:12" ht="30" customHeight="1" x14ac:dyDescent="0.2">
      <c r="A110" s="36" t="s">
        <v>195</v>
      </c>
      <c r="B110" s="79" t="s">
        <v>92</v>
      </c>
      <c r="C110" s="51">
        <f t="shared" ref="C110:D110" si="55">C112</f>
        <v>14236.476000000001</v>
      </c>
      <c r="D110" s="51">
        <f t="shared" si="55"/>
        <v>12057.235000000001</v>
      </c>
      <c r="E110" s="51"/>
      <c r="F110" s="51"/>
      <c r="G110" s="51"/>
      <c r="H110" s="51"/>
      <c r="I110" s="51">
        <f t="shared" si="35"/>
        <v>14236.476000000001</v>
      </c>
      <c r="J110" s="51">
        <f t="shared" si="50"/>
        <v>12057.235000000001</v>
      </c>
      <c r="K110" s="51">
        <f t="shared" si="34"/>
        <v>-2179.241</v>
      </c>
      <c r="L110" s="52">
        <f t="shared" si="39"/>
        <v>84.692553129018719</v>
      </c>
    </row>
    <row r="111" spans="1:12" ht="19.5" customHeight="1" x14ac:dyDescent="0.2">
      <c r="A111" s="36"/>
      <c r="B111" s="78" t="s">
        <v>15</v>
      </c>
      <c r="C111" s="51"/>
      <c r="D111" s="51"/>
      <c r="E111" s="51"/>
      <c r="F111" s="51"/>
      <c r="G111" s="51"/>
      <c r="H111" s="51"/>
      <c r="I111" s="51">
        <f t="shared" si="35"/>
        <v>0</v>
      </c>
      <c r="J111" s="51">
        <f t="shared" si="50"/>
        <v>0</v>
      </c>
      <c r="K111" s="51">
        <f t="shared" si="34"/>
        <v>0</v>
      </c>
      <c r="L111" s="52">
        <f t="shared" si="39"/>
        <v>0</v>
      </c>
    </row>
    <row r="112" spans="1:12" ht="48" customHeight="1" x14ac:dyDescent="0.2">
      <c r="A112" s="36" t="s">
        <v>196</v>
      </c>
      <c r="B112" s="69" t="s">
        <v>560</v>
      </c>
      <c r="C112" s="51">
        <v>14236.476000000001</v>
      </c>
      <c r="D112" s="51">
        <v>12057.235000000001</v>
      </c>
      <c r="E112" s="51"/>
      <c r="F112" s="51"/>
      <c r="G112" s="51"/>
      <c r="H112" s="51"/>
      <c r="I112" s="51">
        <f t="shared" si="35"/>
        <v>14236.476000000001</v>
      </c>
      <c r="J112" s="51">
        <f t="shared" si="50"/>
        <v>12057.235000000001</v>
      </c>
      <c r="K112" s="51">
        <f t="shared" si="34"/>
        <v>-2179.241</v>
      </c>
      <c r="L112" s="52">
        <f t="shared" si="39"/>
        <v>84.692553129018719</v>
      </c>
    </row>
    <row r="113" spans="1:12" ht="21" customHeight="1" x14ac:dyDescent="0.2">
      <c r="A113" s="36" t="s">
        <v>197</v>
      </c>
      <c r="B113" s="86" t="s">
        <v>14</v>
      </c>
      <c r="C113" s="51">
        <f>SUM(C115:C117)</f>
        <v>967.16199999999992</v>
      </c>
      <c r="D113" s="51">
        <f>SUM(D115:D117)</f>
        <v>799.66200000000003</v>
      </c>
      <c r="E113" s="51"/>
      <c r="F113" s="51"/>
      <c r="G113" s="51"/>
      <c r="H113" s="51"/>
      <c r="I113" s="51">
        <f t="shared" si="35"/>
        <v>967.16199999999992</v>
      </c>
      <c r="J113" s="51">
        <f t="shared" si="50"/>
        <v>799.66200000000003</v>
      </c>
      <c r="K113" s="51">
        <f t="shared" si="34"/>
        <v>-167.49999999999989</v>
      </c>
      <c r="L113" s="52">
        <f t="shared" si="39"/>
        <v>82.68128813993934</v>
      </c>
    </row>
    <row r="114" spans="1:12" ht="20.25" customHeight="1" x14ac:dyDescent="0.2">
      <c r="A114" s="36"/>
      <c r="B114" s="101" t="s">
        <v>15</v>
      </c>
      <c r="C114" s="51"/>
      <c r="D114" s="51"/>
      <c r="E114" s="51"/>
      <c r="F114" s="51"/>
      <c r="G114" s="51"/>
      <c r="H114" s="51"/>
      <c r="I114" s="51">
        <f t="shared" si="35"/>
        <v>0</v>
      </c>
      <c r="J114" s="51">
        <f t="shared" si="50"/>
        <v>0</v>
      </c>
      <c r="K114" s="51">
        <f t="shared" si="34"/>
        <v>0</v>
      </c>
      <c r="L114" s="52">
        <f t="shared" si="39"/>
        <v>0</v>
      </c>
    </row>
    <row r="115" spans="1:12" ht="47.25" customHeight="1" x14ac:dyDescent="0.2">
      <c r="A115" s="36" t="s">
        <v>198</v>
      </c>
      <c r="B115" s="76" t="s">
        <v>40</v>
      </c>
      <c r="C115" s="51">
        <v>846.71699999999998</v>
      </c>
      <c r="D115" s="51">
        <v>708.17200000000003</v>
      </c>
      <c r="E115" s="51"/>
      <c r="F115" s="51"/>
      <c r="G115" s="51"/>
      <c r="H115" s="51"/>
      <c r="I115" s="51">
        <f t="shared" si="35"/>
        <v>846.71699999999998</v>
      </c>
      <c r="J115" s="51">
        <f t="shared" si="50"/>
        <v>708.17200000000003</v>
      </c>
      <c r="K115" s="51">
        <f t="shared" si="34"/>
        <v>-138.54499999999996</v>
      </c>
      <c r="L115" s="52">
        <f t="shared" si="39"/>
        <v>83.637390060669631</v>
      </c>
    </row>
    <row r="116" spans="1:12" ht="20.25" customHeight="1" x14ac:dyDescent="0.2">
      <c r="A116" s="36" t="s">
        <v>199</v>
      </c>
      <c r="B116" s="92" t="s">
        <v>78</v>
      </c>
      <c r="C116" s="51">
        <v>0.107</v>
      </c>
      <c r="D116" s="51">
        <v>0.02</v>
      </c>
      <c r="E116" s="51"/>
      <c r="F116" s="51"/>
      <c r="G116" s="51"/>
      <c r="H116" s="51"/>
      <c r="I116" s="51">
        <f t="shared" si="35"/>
        <v>0.107</v>
      </c>
      <c r="J116" s="51">
        <f t="shared" si="50"/>
        <v>0.02</v>
      </c>
      <c r="K116" s="51">
        <f t="shared" si="34"/>
        <v>-8.6999999999999994E-2</v>
      </c>
      <c r="L116" s="52">
        <f t="shared" si="39"/>
        <v>18.691588785046733</v>
      </c>
    </row>
    <row r="117" spans="1:12" ht="45" x14ac:dyDescent="0.2">
      <c r="A117" s="36" t="s">
        <v>200</v>
      </c>
      <c r="B117" s="76" t="s">
        <v>123</v>
      </c>
      <c r="C117" s="51">
        <v>120.33799999999999</v>
      </c>
      <c r="D117" s="51">
        <v>91.47</v>
      </c>
      <c r="E117" s="51"/>
      <c r="F117" s="51"/>
      <c r="G117" s="51"/>
      <c r="H117" s="51"/>
      <c r="I117" s="51">
        <f t="shared" si="35"/>
        <v>120.33799999999999</v>
      </c>
      <c r="J117" s="51">
        <f t="shared" si="50"/>
        <v>91.47</v>
      </c>
      <c r="K117" s="51">
        <f t="shared" si="34"/>
        <v>-28.867999999999995</v>
      </c>
      <c r="L117" s="52">
        <f t="shared" si="39"/>
        <v>76.010902624274962</v>
      </c>
    </row>
    <row r="118" spans="1:12" ht="74.25" customHeight="1" x14ac:dyDescent="0.2">
      <c r="A118" s="36" t="s">
        <v>288</v>
      </c>
      <c r="B118" s="68" t="s">
        <v>289</v>
      </c>
      <c r="C118" s="51">
        <v>29.677</v>
      </c>
      <c r="D118" s="51">
        <v>41.304000000000002</v>
      </c>
      <c r="E118" s="51"/>
      <c r="F118" s="51"/>
      <c r="G118" s="51"/>
      <c r="H118" s="51"/>
      <c r="I118" s="51">
        <f t="shared" si="35"/>
        <v>29.677</v>
      </c>
      <c r="J118" s="51">
        <f t="shared" si="50"/>
        <v>41.304000000000002</v>
      </c>
      <c r="K118" s="51">
        <f t="shared" si="34"/>
        <v>11.627000000000002</v>
      </c>
      <c r="L118" s="52">
        <f t="shared" si="39"/>
        <v>139.1784883916838</v>
      </c>
    </row>
    <row r="119" spans="1:12" ht="23.1" customHeight="1" x14ac:dyDescent="0.2">
      <c r="A119" s="36" t="s">
        <v>202</v>
      </c>
      <c r="B119" s="86" t="s">
        <v>201</v>
      </c>
      <c r="C119" s="51">
        <f>C120+C121</f>
        <v>13204.06</v>
      </c>
      <c r="D119" s="51">
        <f>D120+D121</f>
        <v>14208.571</v>
      </c>
      <c r="E119" s="51">
        <f>E120+E121+E125</f>
        <v>2553.4900000000002</v>
      </c>
      <c r="F119" s="51">
        <f>F120+F121+F125</f>
        <v>1972.6489999999999</v>
      </c>
      <c r="G119" s="51">
        <f>G120+G121+G125</f>
        <v>2446.1280000000002</v>
      </c>
      <c r="H119" s="51">
        <f>H120+H121+H125</f>
        <v>1420.431</v>
      </c>
      <c r="I119" s="51">
        <f t="shared" si="35"/>
        <v>15757.55</v>
      </c>
      <c r="J119" s="51">
        <f t="shared" si="50"/>
        <v>16181.22</v>
      </c>
      <c r="K119" s="51">
        <f t="shared" si="34"/>
        <v>423.67000000000007</v>
      </c>
      <c r="L119" s="52">
        <f t="shared" si="39"/>
        <v>102.68867939495669</v>
      </c>
    </row>
    <row r="120" spans="1:12" ht="45" x14ac:dyDescent="0.2">
      <c r="A120" s="36" t="s">
        <v>203</v>
      </c>
      <c r="B120" s="68" t="s">
        <v>56</v>
      </c>
      <c r="C120" s="51">
        <v>525.82000000000005</v>
      </c>
      <c r="D120" s="51">
        <v>498.221</v>
      </c>
      <c r="E120" s="51"/>
      <c r="F120" s="51"/>
      <c r="G120" s="51"/>
      <c r="H120" s="51"/>
      <c r="I120" s="51">
        <f t="shared" si="35"/>
        <v>525.82000000000005</v>
      </c>
      <c r="J120" s="51">
        <f t="shared" si="50"/>
        <v>498.221</v>
      </c>
      <c r="K120" s="51">
        <f t="shared" si="34"/>
        <v>-27.599000000000046</v>
      </c>
      <c r="L120" s="52">
        <f t="shared" si="39"/>
        <v>94.75124567342435</v>
      </c>
    </row>
    <row r="121" spans="1:12" ht="25.5" customHeight="1" x14ac:dyDescent="0.2">
      <c r="A121" s="36" t="s">
        <v>204</v>
      </c>
      <c r="B121" s="86" t="s">
        <v>205</v>
      </c>
      <c r="C121" s="51">
        <f>C122+C123+C124</f>
        <v>12678.24</v>
      </c>
      <c r="D121" s="51">
        <f>D122+D123+D124</f>
        <v>13710.35</v>
      </c>
      <c r="E121" s="51">
        <f>E122+E123+E124</f>
        <v>107.36199999999999</v>
      </c>
      <c r="F121" s="51">
        <f>F122+F123+F124</f>
        <v>552.21799999999996</v>
      </c>
      <c r="G121" s="51"/>
      <c r="H121" s="51"/>
      <c r="I121" s="51">
        <f t="shared" si="35"/>
        <v>12785.601999999999</v>
      </c>
      <c r="J121" s="51">
        <f t="shared" si="50"/>
        <v>14262.568000000001</v>
      </c>
      <c r="K121" s="51">
        <f t="shared" si="34"/>
        <v>1476.9660000000022</v>
      </c>
      <c r="L121" s="52">
        <f t="shared" si="39"/>
        <v>111.55179083472176</v>
      </c>
    </row>
    <row r="122" spans="1:12" ht="23.25" customHeight="1" x14ac:dyDescent="0.2">
      <c r="A122" s="36" t="s">
        <v>206</v>
      </c>
      <c r="B122" s="92" t="s">
        <v>21</v>
      </c>
      <c r="C122" s="51">
        <v>3436.027</v>
      </c>
      <c r="D122" s="51">
        <v>7930.4250000000002</v>
      </c>
      <c r="E122" s="51"/>
      <c r="F122" s="51"/>
      <c r="G122" s="51"/>
      <c r="H122" s="51"/>
      <c r="I122" s="51">
        <f t="shared" si="35"/>
        <v>3436.027</v>
      </c>
      <c r="J122" s="51">
        <f t="shared" si="50"/>
        <v>7930.4250000000002</v>
      </c>
      <c r="K122" s="51">
        <f t="shared" si="34"/>
        <v>4494.3980000000001</v>
      </c>
      <c r="L122" s="147" t="s">
        <v>740</v>
      </c>
    </row>
    <row r="123" spans="1:12" ht="46.5" customHeight="1" x14ac:dyDescent="0.2">
      <c r="A123" s="36" t="s">
        <v>207</v>
      </c>
      <c r="B123" s="104" t="s">
        <v>30</v>
      </c>
      <c r="C123" s="51"/>
      <c r="D123" s="51"/>
      <c r="E123" s="51">
        <v>107.36199999999999</v>
      </c>
      <c r="F123" s="51">
        <v>552.21799999999996</v>
      </c>
      <c r="G123" s="51"/>
      <c r="H123" s="51"/>
      <c r="I123" s="51">
        <f t="shared" si="35"/>
        <v>107.36199999999999</v>
      </c>
      <c r="J123" s="51">
        <f t="shared" si="50"/>
        <v>552.21799999999996</v>
      </c>
      <c r="K123" s="51">
        <f t="shared" si="34"/>
        <v>444.85599999999999</v>
      </c>
      <c r="L123" s="147" t="s">
        <v>639</v>
      </c>
    </row>
    <row r="124" spans="1:12" ht="135.75" customHeight="1" x14ac:dyDescent="0.2">
      <c r="A124" s="36" t="s">
        <v>208</v>
      </c>
      <c r="B124" s="105" t="s">
        <v>66</v>
      </c>
      <c r="C124" s="51">
        <v>9242.2129999999997</v>
      </c>
      <c r="D124" s="51">
        <v>5779.9250000000002</v>
      </c>
      <c r="E124" s="51"/>
      <c r="F124" s="51"/>
      <c r="G124" s="51"/>
      <c r="H124" s="51"/>
      <c r="I124" s="51">
        <f t="shared" si="35"/>
        <v>9242.2129999999997</v>
      </c>
      <c r="J124" s="51">
        <f t="shared" si="50"/>
        <v>5779.9250000000002</v>
      </c>
      <c r="K124" s="51">
        <f t="shared" si="34"/>
        <v>-3462.2879999999996</v>
      </c>
      <c r="L124" s="52">
        <f t="shared" si="39"/>
        <v>62.538322802125421</v>
      </c>
    </row>
    <row r="125" spans="1:12" ht="30" x14ac:dyDescent="0.2">
      <c r="A125" s="36" t="s">
        <v>228</v>
      </c>
      <c r="B125" s="75" t="s">
        <v>63</v>
      </c>
      <c r="C125" s="51"/>
      <c r="D125" s="51"/>
      <c r="E125" s="51">
        <v>2446.1280000000002</v>
      </c>
      <c r="F125" s="51">
        <v>1420.431</v>
      </c>
      <c r="G125" s="51">
        <v>2446.1280000000002</v>
      </c>
      <c r="H125" s="51">
        <v>1420.431</v>
      </c>
      <c r="I125" s="51">
        <f t="shared" si="35"/>
        <v>2446.1280000000002</v>
      </c>
      <c r="J125" s="51">
        <f t="shared" si="50"/>
        <v>1420.431</v>
      </c>
      <c r="K125" s="51">
        <f t="shared" si="34"/>
        <v>-1025.6970000000001</v>
      </c>
      <c r="L125" s="52">
        <f t="shared" si="39"/>
        <v>58.068547516728472</v>
      </c>
    </row>
    <row r="126" spans="1:12" ht="18.75" customHeight="1" x14ac:dyDescent="0.2">
      <c r="A126" s="36" t="s">
        <v>219</v>
      </c>
      <c r="B126" s="86" t="s">
        <v>54</v>
      </c>
      <c r="C126" s="51"/>
      <c r="D126" s="51"/>
      <c r="E126" s="51">
        <f>E128+E134</f>
        <v>176496.96800000002</v>
      </c>
      <c r="F126" s="51">
        <f>F128+F134</f>
        <v>197282.465</v>
      </c>
      <c r="G126" s="51"/>
      <c r="H126" s="51"/>
      <c r="I126" s="51">
        <f t="shared" si="35"/>
        <v>176496.96800000002</v>
      </c>
      <c r="J126" s="51">
        <f t="shared" si="50"/>
        <v>197282.465</v>
      </c>
      <c r="K126" s="51">
        <f t="shared" si="34"/>
        <v>20785.496999999974</v>
      </c>
      <c r="L126" s="52">
        <f t="shared" si="39"/>
        <v>111.77668785788998</v>
      </c>
    </row>
    <row r="127" spans="1:12" x14ac:dyDescent="0.2">
      <c r="A127" s="36"/>
      <c r="B127" s="68" t="s">
        <v>5</v>
      </c>
      <c r="C127" s="51"/>
      <c r="D127" s="51"/>
      <c r="E127" s="51"/>
      <c r="F127" s="51"/>
      <c r="G127" s="51"/>
      <c r="H127" s="51"/>
      <c r="I127" s="51">
        <f t="shared" si="35"/>
        <v>0</v>
      </c>
      <c r="J127" s="51">
        <f t="shared" si="50"/>
        <v>0</v>
      </c>
      <c r="K127" s="51">
        <f t="shared" si="34"/>
        <v>0</v>
      </c>
      <c r="L127" s="52">
        <f t="shared" si="39"/>
        <v>0</v>
      </c>
    </row>
    <row r="128" spans="1:12" ht="30" x14ac:dyDescent="0.2">
      <c r="A128" s="36" t="s">
        <v>220</v>
      </c>
      <c r="B128" s="68" t="s">
        <v>48</v>
      </c>
      <c r="C128" s="51"/>
      <c r="D128" s="51"/>
      <c r="E128" s="51">
        <f>SUM(E130:E133)</f>
        <v>90022.024000000019</v>
      </c>
      <c r="F128" s="51">
        <f>SUM(F130:F133)</f>
        <v>103707.598</v>
      </c>
      <c r="G128" s="51"/>
      <c r="H128" s="51"/>
      <c r="I128" s="51">
        <f t="shared" si="35"/>
        <v>90022.024000000019</v>
      </c>
      <c r="J128" s="51">
        <f t="shared" si="50"/>
        <v>103707.598</v>
      </c>
      <c r="K128" s="51">
        <f t="shared" si="34"/>
        <v>13685.573999999979</v>
      </c>
      <c r="L128" s="52">
        <f t="shared" si="39"/>
        <v>115.20247311924466</v>
      </c>
    </row>
    <row r="129" spans="1:12" ht="17.25" customHeight="1" x14ac:dyDescent="0.2">
      <c r="A129" s="36"/>
      <c r="B129" s="90" t="s">
        <v>15</v>
      </c>
      <c r="C129" s="51"/>
      <c r="D129" s="51"/>
      <c r="E129" s="51"/>
      <c r="F129" s="51"/>
      <c r="G129" s="51"/>
      <c r="H129" s="51"/>
      <c r="I129" s="51">
        <f t="shared" si="35"/>
        <v>0</v>
      </c>
      <c r="J129" s="51">
        <f t="shared" si="50"/>
        <v>0</v>
      </c>
      <c r="K129" s="51">
        <f t="shared" si="34"/>
        <v>0</v>
      </c>
      <c r="L129" s="52">
        <f t="shared" si="39"/>
        <v>0</v>
      </c>
    </row>
    <row r="130" spans="1:12" ht="30" x14ac:dyDescent="0.2">
      <c r="A130" s="36" t="s">
        <v>221</v>
      </c>
      <c r="B130" s="69" t="s">
        <v>49</v>
      </c>
      <c r="C130" s="51"/>
      <c r="D130" s="51"/>
      <c r="E130" s="51">
        <v>61945.436999999998</v>
      </c>
      <c r="F130" s="51">
        <v>78906.144</v>
      </c>
      <c r="G130" s="51"/>
      <c r="H130" s="51"/>
      <c r="I130" s="51">
        <f t="shared" si="35"/>
        <v>61945.436999999998</v>
      </c>
      <c r="J130" s="51">
        <f t="shared" si="50"/>
        <v>78906.144</v>
      </c>
      <c r="K130" s="51">
        <f t="shared" ref="K130:K193" si="56">J130-I130</f>
        <v>16960.707000000002</v>
      </c>
      <c r="L130" s="52">
        <f t="shared" si="39"/>
        <v>127.38007482294461</v>
      </c>
    </row>
    <row r="131" spans="1:12" ht="30" x14ac:dyDescent="0.2">
      <c r="A131" s="36" t="s">
        <v>222</v>
      </c>
      <c r="B131" s="69" t="s">
        <v>50</v>
      </c>
      <c r="C131" s="51"/>
      <c r="D131" s="51"/>
      <c r="E131" s="51">
        <v>24534.720000000001</v>
      </c>
      <c r="F131" s="51">
        <v>21532.525000000001</v>
      </c>
      <c r="G131" s="51"/>
      <c r="H131" s="51"/>
      <c r="I131" s="51">
        <f t="shared" si="35"/>
        <v>24534.720000000001</v>
      </c>
      <c r="J131" s="51">
        <f t="shared" si="50"/>
        <v>21532.525000000001</v>
      </c>
      <c r="K131" s="51">
        <f t="shared" si="56"/>
        <v>-3002.1949999999997</v>
      </c>
      <c r="L131" s="52">
        <f t="shared" si="39"/>
        <v>87.763483748744648</v>
      </c>
    </row>
    <row r="132" spans="1:12" ht="42" customHeight="1" x14ac:dyDescent="0.2">
      <c r="A132" s="36" t="s">
        <v>223</v>
      </c>
      <c r="B132" s="88" t="s">
        <v>561</v>
      </c>
      <c r="C132" s="51"/>
      <c r="D132" s="51"/>
      <c r="E132" s="51">
        <v>3112.422</v>
      </c>
      <c r="F132" s="51">
        <v>2909.183</v>
      </c>
      <c r="G132" s="51"/>
      <c r="H132" s="51"/>
      <c r="I132" s="51">
        <f t="shared" si="35"/>
        <v>3112.422</v>
      </c>
      <c r="J132" s="51">
        <f t="shared" ref="J132:J170" si="57">D132+F132</f>
        <v>2909.183</v>
      </c>
      <c r="K132" s="51">
        <f t="shared" si="56"/>
        <v>-203.23900000000003</v>
      </c>
      <c r="L132" s="52">
        <f t="shared" si="39"/>
        <v>93.470069290089839</v>
      </c>
    </row>
    <row r="133" spans="1:12" ht="29.25" customHeight="1" x14ac:dyDescent="0.2">
      <c r="A133" s="36" t="s">
        <v>224</v>
      </c>
      <c r="B133" s="69" t="s">
        <v>51</v>
      </c>
      <c r="C133" s="51"/>
      <c r="D133" s="51"/>
      <c r="E133" s="51">
        <v>429.44499999999999</v>
      </c>
      <c r="F133" s="51">
        <v>359.74599999999998</v>
      </c>
      <c r="G133" s="51"/>
      <c r="H133" s="51"/>
      <c r="I133" s="51">
        <f t="shared" si="35"/>
        <v>429.44499999999999</v>
      </c>
      <c r="J133" s="51">
        <f t="shared" si="57"/>
        <v>359.74599999999998</v>
      </c>
      <c r="K133" s="51">
        <f t="shared" si="56"/>
        <v>-69.699000000000012</v>
      </c>
      <c r="L133" s="52">
        <f t="shared" si="39"/>
        <v>83.76998218631023</v>
      </c>
    </row>
    <row r="134" spans="1:12" ht="21.75" customHeight="1" x14ac:dyDescent="0.2">
      <c r="A134" s="36" t="s">
        <v>225</v>
      </c>
      <c r="B134" s="86" t="s">
        <v>57</v>
      </c>
      <c r="C134" s="51"/>
      <c r="D134" s="51"/>
      <c r="E134" s="51">
        <f>E136+E137</f>
        <v>86474.944000000003</v>
      </c>
      <c r="F134" s="51">
        <f>F136+F137</f>
        <v>93574.866999999998</v>
      </c>
      <c r="G134" s="51"/>
      <c r="H134" s="51"/>
      <c r="I134" s="51">
        <f t="shared" ref="I134:I185" si="58">C134+E134</f>
        <v>86474.944000000003</v>
      </c>
      <c r="J134" s="51">
        <f t="shared" si="57"/>
        <v>93574.866999999998</v>
      </c>
      <c r="K134" s="51">
        <f t="shared" si="56"/>
        <v>7099.9229999999952</v>
      </c>
      <c r="L134" s="52">
        <f t="shared" si="39"/>
        <v>108.21038172629518</v>
      </c>
    </row>
    <row r="135" spans="1:12" ht="15" customHeight="1" x14ac:dyDescent="0.2">
      <c r="A135" s="36"/>
      <c r="B135" s="90" t="s">
        <v>15</v>
      </c>
      <c r="C135" s="51"/>
      <c r="D135" s="51"/>
      <c r="E135" s="51"/>
      <c r="F135" s="51"/>
      <c r="G135" s="51"/>
      <c r="H135" s="51"/>
      <c r="I135" s="51">
        <f t="shared" si="58"/>
        <v>0</v>
      </c>
      <c r="J135" s="51">
        <f t="shared" si="57"/>
        <v>0</v>
      </c>
      <c r="K135" s="51">
        <f t="shared" si="56"/>
        <v>0</v>
      </c>
      <c r="L135" s="52">
        <f t="shared" si="39"/>
        <v>0</v>
      </c>
    </row>
    <row r="136" spans="1:12" ht="23.25" customHeight="1" x14ac:dyDescent="0.2">
      <c r="A136" s="36" t="s">
        <v>226</v>
      </c>
      <c r="B136" s="88" t="s">
        <v>85</v>
      </c>
      <c r="C136" s="51"/>
      <c r="D136" s="51"/>
      <c r="E136" s="51">
        <v>64319.631000000001</v>
      </c>
      <c r="F136" s="51">
        <v>58536.945</v>
      </c>
      <c r="G136" s="51"/>
      <c r="H136" s="51"/>
      <c r="I136" s="51">
        <f t="shared" si="58"/>
        <v>64319.631000000001</v>
      </c>
      <c r="J136" s="51">
        <f t="shared" si="57"/>
        <v>58536.945</v>
      </c>
      <c r="K136" s="51">
        <f t="shared" si="56"/>
        <v>-5782.6860000000015</v>
      </c>
      <c r="L136" s="52">
        <f t="shared" si="39"/>
        <v>91.009454018789384</v>
      </c>
    </row>
    <row r="137" spans="1:12" ht="103.5" customHeight="1" x14ac:dyDescent="0.2">
      <c r="A137" s="36" t="s">
        <v>227</v>
      </c>
      <c r="B137" s="69" t="s">
        <v>86</v>
      </c>
      <c r="C137" s="51"/>
      <c r="D137" s="51"/>
      <c r="E137" s="51">
        <v>22155.312999999998</v>
      </c>
      <c r="F137" s="51">
        <v>35037.921999999999</v>
      </c>
      <c r="G137" s="51"/>
      <c r="H137" s="51"/>
      <c r="I137" s="51">
        <f t="shared" si="58"/>
        <v>22155.312999999998</v>
      </c>
      <c r="J137" s="51">
        <f t="shared" si="57"/>
        <v>35037.921999999999</v>
      </c>
      <c r="K137" s="51">
        <f t="shared" si="56"/>
        <v>12882.609</v>
      </c>
      <c r="L137" s="52">
        <f t="shared" si="39"/>
        <v>158.14681561935055</v>
      </c>
    </row>
    <row r="138" spans="1:12" ht="22.5" customHeight="1" x14ac:dyDescent="0.2">
      <c r="A138" s="44" t="s">
        <v>213</v>
      </c>
      <c r="B138" s="45" t="s">
        <v>211</v>
      </c>
      <c r="C138" s="49">
        <f>C139</f>
        <v>0.75</v>
      </c>
      <c r="D138" s="49">
        <f>D139+D145</f>
        <v>8.4130000000000003</v>
      </c>
      <c r="E138" s="49">
        <f>E139+E145</f>
        <v>101460.76</v>
      </c>
      <c r="F138" s="49">
        <f>F139+F145</f>
        <v>86673.324999999997</v>
      </c>
      <c r="G138" s="49">
        <f>G139+G145</f>
        <v>101460.76</v>
      </c>
      <c r="H138" s="49">
        <f>H139+H145</f>
        <v>86673.324999999997</v>
      </c>
      <c r="I138" s="49">
        <f t="shared" si="58"/>
        <v>101461.51</v>
      </c>
      <c r="J138" s="49">
        <f t="shared" si="57"/>
        <v>86681.737999999998</v>
      </c>
      <c r="K138" s="49">
        <f t="shared" si="56"/>
        <v>-14779.771999999997</v>
      </c>
      <c r="L138" s="108">
        <f t="shared" si="39"/>
        <v>85.433124344394258</v>
      </c>
    </row>
    <row r="139" spans="1:12" ht="20.25" customHeight="1" x14ac:dyDescent="0.2">
      <c r="A139" s="36" t="s">
        <v>210</v>
      </c>
      <c r="B139" s="18" t="s">
        <v>212</v>
      </c>
      <c r="C139" s="51">
        <f>C143+C140</f>
        <v>0.75</v>
      </c>
      <c r="D139" s="51">
        <f>D143+D140</f>
        <v>8.4130000000000003</v>
      </c>
      <c r="E139" s="51">
        <f t="shared" ref="E139:H139" si="59">E144</f>
        <v>11954.888999999999</v>
      </c>
      <c r="F139" s="51">
        <f>F144+F140</f>
        <v>7522.3239999999996</v>
      </c>
      <c r="G139" s="51">
        <f t="shared" si="59"/>
        <v>11954.888999999999</v>
      </c>
      <c r="H139" s="51">
        <f t="shared" si="59"/>
        <v>7522.3239999999996</v>
      </c>
      <c r="I139" s="51">
        <f t="shared" si="58"/>
        <v>11955.638999999999</v>
      </c>
      <c r="J139" s="51">
        <f t="shared" si="57"/>
        <v>7530.7369999999992</v>
      </c>
      <c r="K139" s="51">
        <f t="shared" si="56"/>
        <v>-4424.902</v>
      </c>
      <c r="L139" s="52">
        <f t="shared" si="39"/>
        <v>62.988996238511383</v>
      </c>
    </row>
    <row r="140" spans="1:12" ht="58.5" customHeight="1" x14ac:dyDescent="0.2">
      <c r="A140" s="36" t="s">
        <v>478</v>
      </c>
      <c r="B140" s="68" t="s">
        <v>479</v>
      </c>
      <c r="C140" s="51">
        <f>C142</f>
        <v>0</v>
      </c>
      <c r="D140" s="51">
        <f>D142</f>
        <v>8.4090000000000007</v>
      </c>
      <c r="E140" s="51"/>
      <c r="F140" s="51">
        <f>F142</f>
        <v>0</v>
      </c>
      <c r="G140" s="51"/>
      <c r="H140" s="51"/>
      <c r="I140" s="51">
        <f t="shared" ref="I140:I142" si="60">C140+E140</f>
        <v>0</v>
      </c>
      <c r="J140" s="51">
        <f t="shared" ref="J140:J142" si="61">D140+F140</f>
        <v>8.4090000000000007</v>
      </c>
      <c r="K140" s="51">
        <f t="shared" ref="K140:K142" si="62">J140-I140</f>
        <v>8.4090000000000007</v>
      </c>
      <c r="L140" s="52">
        <f t="shared" si="39"/>
        <v>0</v>
      </c>
    </row>
    <row r="141" spans="1:12" ht="15.75" customHeight="1" x14ac:dyDescent="0.2">
      <c r="A141" s="36"/>
      <c r="B141" s="69" t="s">
        <v>5</v>
      </c>
      <c r="C141" s="51"/>
      <c r="D141" s="51"/>
      <c r="E141" s="51"/>
      <c r="F141" s="51"/>
      <c r="G141" s="51"/>
      <c r="H141" s="51"/>
      <c r="I141" s="51">
        <f t="shared" si="60"/>
        <v>0</v>
      </c>
      <c r="J141" s="51">
        <f t="shared" si="61"/>
        <v>0</v>
      </c>
      <c r="K141" s="51">
        <f t="shared" si="62"/>
        <v>0</v>
      </c>
      <c r="L141" s="52">
        <f t="shared" si="39"/>
        <v>0</v>
      </c>
    </row>
    <row r="142" spans="1:12" ht="60" customHeight="1" x14ac:dyDescent="0.2">
      <c r="A142" s="36" t="s">
        <v>480</v>
      </c>
      <c r="B142" s="69" t="s">
        <v>481</v>
      </c>
      <c r="C142" s="51"/>
      <c r="D142" s="51">
        <v>8.4090000000000007</v>
      </c>
      <c r="E142" s="51"/>
      <c r="F142" s="51"/>
      <c r="G142" s="51"/>
      <c r="H142" s="51"/>
      <c r="I142" s="51">
        <f t="shared" si="60"/>
        <v>0</v>
      </c>
      <c r="J142" s="51">
        <f t="shared" si="61"/>
        <v>8.4090000000000007</v>
      </c>
      <c r="K142" s="51">
        <f t="shared" si="62"/>
        <v>8.4090000000000007</v>
      </c>
      <c r="L142" s="52">
        <f t="shared" si="39"/>
        <v>0</v>
      </c>
    </row>
    <row r="143" spans="1:12" ht="30" x14ac:dyDescent="0.2">
      <c r="A143" s="36" t="s">
        <v>209</v>
      </c>
      <c r="B143" s="68" t="s">
        <v>79</v>
      </c>
      <c r="C143" s="51">
        <v>0.75</v>
      </c>
      <c r="D143" s="51">
        <v>4.0000000000000001E-3</v>
      </c>
      <c r="E143" s="51"/>
      <c r="F143" s="51"/>
      <c r="G143" s="51"/>
      <c r="H143" s="51"/>
      <c r="I143" s="51">
        <f t="shared" si="58"/>
        <v>0.75</v>
      </c>
      <c r="J143" s="51">
        <f t="shared" si="57"/>
        <v>4.0000000000000001E-3</v>
      </c>
      <c r="K143" s="51">
        <f t="shared" si="56"/>
        <v>-0.746</v>
      </c>
      <c r="L143" s="52">
        <f t="shared" si="39"/>
        <v>0.53333333333333333</v>
      </c>
    </row>
    <row r="144" spans="1:12" ht="30" x14ac:dyDescent="0.2">
      <c r="A144" s="36" t="s">
        <v>214</v>
      </c>
      <c r="B144" s="68" t="s">
        <v>52</v>
      </c>
      <c r="C144" s="51"/>
      <c r="D144" s="51"/>
      <c r="E144" s="51">
        <v>11954.888999999999</v>
      </c>
      <c r="F144" s="51">
        <v>7522.3239999999996</v>
      </c>
      <c r="G144" s="51">
        <v>11954.888999999999</v>
      </c>
      <c r="H144" s="51">
        <v>7522.3239999999996</v>
      </c>
      <c r="I144" s="51">
        <f t="shared" si="58"/>
        <v>11954.888999999999</v>
      </c>
      <c r="J144" s="51">
        <f t="shared" si="57"/>
        <v>7522.3239999999996</v>
      </c>
      <c r="K144" s="51">
        <f t="shared" si="56"/>
        <v>-4432.5649999999996</v>
      </c>
      <c r="L144" s="52">
        <f t="shared" si="39"/>
        <v>62.922575023490388</v>
      </c>
    </row>
    <row r="145" spans="1:12" ht="23.25" customHeight="1" x14ac:dyDescent="0.2">
      <c r="A145" s="36" t="s">
        <v>217</v>
      </c>
      <c r="B145" s="86" t="s">
        <v>218</v>
      </c>
      <c r="C145" s="51"/>
      <c r="D145" s="51"/>
      <c r="E145" s="51">
        <f t="shared" ref="E145:H145" si="63">E146</f>
        <v>89505.870999999999</v>
      </c>
      <c r="F145" s="51">
        <f t="shared" si="63"/>
        <v>79151.001000000004</v>
      </c>
      <c r="G145" s="51">
        <f t="shared" si="63"/>
        <v>89505.870999999999</v>
      </c>
      <c r="H145" s="51">
        <f t="shared" si="63"/>
        <v>79151.001000000004</v>
      </c>
      <c r="I145" s="51">
        <f t="shared" si="58"/>
        <v>89505.870999999999</v>
      </c>
      <c r="J145" s="51">
        <f t="shared" si="57"/>
        <v>79151.001000000004</v>
      </c>
      <c r="K145" s="51">
        <f t="shared" si="56"/>
        <v>-10354.869999999995</v>
      </c>
      <c r="L145" s="52">
        <f t="shared" si="39"/>
        <v>88.43107174500318</v>
      </c>
    </row>
    <row r="146" spans="1:12" ht="23.25" customHeight="1" x14ac:dyDescent="0.2">
      <c r="A146" s="36" t="s">
        <v>215</v>
      </c>
      <c r="B146" s="86" t="s">
        <v>53</v>
      </c>
      <c r="C146" s="53"/>
      <c r="D146" s="53"/>
      <c r="E146" s="53">
        <f t="shared" ref="E146:H146" si="64">E148</f>
        <v>89505.870999999999</v>
      </c>
      <c r="F146" s="53">
        <f t="shared" si="64"/>
        <v>79151.001000000004</v>
      </c>
      <c r="G146" s="53">
        <f t="shared" si="64"/>
        <v>89505.870999999999</v>
      </c>
      <c r="H146" s="53">
        <f t="shared" si="64"/>
        <v>79151.001000000004</v>
      </c>
      <c r="I146" s="51">
        <f t="shared" si="58"/>
        <v>89505.870999999999</v>
      </c>
      <c r="J146" s="51">
        <f t="shared" si="57"/>
        <v>79151.001000000004</v>
      </c>
      <c r="K146" s="51">
        <f t="shared" si="56"/>
        <v>-10354.869999999995</v>
      </c>
      <c r="L146" s="52">
        <f t="shared" si="39"/>
        <v>88.43107174500318</v>
      </c>
    </row>
    <row r="147" spans="1:12" x14ac:dyDescent="0.2">
      <c r="A147" s="36"/>
      <c r="B147" s="73" t="s">
        <v>15</v>
      </c>
      <c r="C147" s="51"/>
      <c r="D147" s="51"/>
      <c r="E147" s="51"/>
      <c r="F147" s="51"/>
      <c r="G147" s="51"/>
      <c r="H147" s="51"/>
      <c r="I147" s="51">
        <f t="shared" si="58"/>
        <v>0</v>
      </c>
      <c r="J147" s="51">
        <f t="shared" si="57"/>
        <v>0</v>
      </c>
      <c r="K147" s="51">
        <f t="shared" si="56"/>
        <v>0</v>
      </c>
      <c r="L147" s="52">
        <f t="shared" si="39"/>
        <v>0</v>
      </c>
    </row>
    <row r="148" spans="1:12" ht="76.5" customHeight="1" x14ac:dyDescent="0.2">
      <c r="A148" s="36" t="s">
        <v>216</v>
      </c>
      <c r="B148" s="74" t="s">
        <v>65</v>
      </c>
      <c r="C148" s="149"/>
      <c r="D148" s="51"/>
      <c r="E148" s="51">
        <v>89505.870999999999</v>
      </c>
      <c r="F148" s="51">
        <v>79151.001000000004</v>
      </c>
      <c r="G148" s="51">
        <v>89505.870999999999</v>
      </c>
      <c r="H148" s="51">
        <v>79151.001000000004</v>
      </c>
      <c r="I148" s="51">
        <f t="shared" si="58"/>
        <v>89505.870999999999</v>
      </c>
      <c r="J148" s="51">
        <f t="shared" si="57"/>
        <v>79151.001000000004</v>
      </c>
      <c r="K148" s="51">
        <f t="shared" si="56"/>
        <v>-10354.869999999995</v>
      </c>
      <c r="L148" s="62">
        <f t="shared" si="39"/>
        <v>88.43107174500318</v>
      </c>
    </row>
    <row r="149" spans="1:12" ht="19.5" customHeight="1" x14ac:dyDescent="0.2">
      <c r="A149" s="44" t="s">
        <v>230</v>
      </c>
      <c r="B149" s="46" t="s">
        <v>121</v>
      </c>
      <c r="C149" s="54"/>
      <c r="D149" s="49"/>
      <c r="E149" s="54">
        <f t="shared" ref="E149:F149" si="65">E150</f>
        <v>12460.733</v>
      </c>
      <c r="F149" s="54">
        <f t="shared" si="65"/>
        <v>12842.921</v>
      </c>
      <c r="G149" s="54"/>
      <c r="H149" s="54"/>
      <c r="I149" s="49">
        <f t="shared" si="58"/>
        <v>12460.733</v>
      </c>
      <c r="J149" s="49">
        <f t="shared" si="57"/>
        <v>12842.921</v>
      </c>
      <c r="K149" s="49">
        <f t="shared" si="56"/>
        <v>382.1880000000001</v>
      </c>
      <c r="L149" s="50">
        <f t="shared" si="39"/>
        <v>103.0671389877305</v>
      </c>
    </row>
    <row r="150" spans="1:12" ht="20.25" customHeight="1" x14ac:dyDescent="0.2">
      <c r="A150" s="36" t="s">
        <v>229</v>
      </c>
      <c r="B150" s="93" t="s">
        <v>3</v>
      </c>
      <c r="C150" s="53"/>
      <c r="D150" s="53"/>
      <c r="E150" s="53">
        <f>SUM(E152:E152)</f>
        <v>12460.733</v>
      </c>
      <c r="F150" s="53">
        <f>SUM(F152:F152)</f>
        <v>12842.921</v>
      </c>
      <c r="G150" s="53"/>
      <c r="H150" s="53"/>
      <c r="I150" s="51">
        <f t="shared" si="58"/>
        <v>12460.733</v>
      </c>
      <c r="J150" s="51">
        <f t="shared" si="57"/>
        <v>12842.921</v>
      </c>
      <c r="K150" s="51">
        <f t="shared" si="56"/>
        <v>382.1880000000001</v>
      </c>
      <c r="L150" s="52">
        <f t="shared" si="39"/>
        <v>103.0671389877305</v>
      </c>
    </row>
    <row r="151" spans="1:12" x14ac:dyDescent="0.2">
      <c r="A151" s="36"/>
      <c r="B151" s="80" t="s">
        <v>5</v>
      </c>
      <c r="C151" s="51"/>
      <c r="D151" s="51"/>
      <c r="E151" s="51"/>
      <c r="F151" s="51"/>
      <c r="G151" s="51"/>
      <c r="H151" s="51"/>
      <c r="I151" s="51">
        <f t="shared" si="58"/>
        <v>0</v>
      </c>
      <c r="J151" s="51">
        <f t="shared" si="57"/>
        <v>0</v>
      </c>
      <c r="K151" s="51">
        <f t="shared" si="56"/>
        <v>0</v>
      </c>
      <c r="L151" s="52">
        <f t="shared" si="39"/>
        <v>0</v>
      </c>
    </row>
    <row r="152" spans="1:12" ht="45" x14ac:dyDescent="0.2">
      <c r="A152" s="36"/>
      <c r="B152" s="107" t="s">
        <v>617</v>
      </c>
      <c r="C152" s="149"/>
      <c r="D152" s="51"/>
      <c r="E152" s="51">
        <v>12460.733</v>
      </c>
      <c r="F152" s="51">
        <v>12842.921</v>
      </c>
      <c r="G152" s="51"/>
      <c r="H152" s="51"/>
      <c r="I152" s="51">
        <f t="shared" si="58"/>
        <v>12460.733</v>
      </c>
      <c r="J152" s="51">
        <f t="shared" si="57"/>
        <v>12842.921</v>
      </c>
      <c r="K152" s="51">
        <f t="shared" si="56"/>
        <v>382.1880000000001</v>
      </c>
      <c r="L152" s="52">
        <f t="shared" si="39"/>
        <v>103.0671389877305</v>
      </c>
    </row>
    <row r="153" spans="1:12" ht="18" customHeight="1" x14ac:dyDescent="0.2">
      <c r="A153" s="36"/>
      <c r="B153" s="85" t="s">
        <v>564</v>
      </c>
      <c r="C153" s="55">
        <f t="shared" ref="C153:H153" si="66">C9+C86+C138+C150</f>
        <v>5246531.7690000013</v>
      </c>
      <c r="D153" s="55">
        <f t="shared" si="66"/>
        <v>5767651.2489999998</v>
      </c>
      <c r="E153" s="49">
        <f t="shared" si="66"/>
        <v>296181.16399999999</v>
      </c>
      <c r="F153" s="49">
        <f t="shared" si="66"/>
        <v>302640.82699999999</v>
      </c>
      <c r="G153" s="49">
        <f t="shared" si="66"/>
        <v>103906.88799999999</v>
      </c>
      <c r="H153" s="49">
        <f t="shared" si="66"/>
        <v>88093.755999999994</v>
      </c>
      <c r="I153" s="49">
        <f t="shared" si="58"/>
        <v>5542712.9330000011</v>
      </c>
      <c r="J153" s="49">
        <f t="shared" si="57"/>
        <v>6070292.0759999994</v>
      </c>
      <c r="K153" s="49">
        <f t="shared" si="56"/>
        <v>527579.14299999829</v>
      </c>
      <c r="L153" s="50">
        <f t="shared" ref="L153:L210" si="67">IF(I153&gt;0,J153/I153*100,0)</f>
        <v>109.51842805819723</v>
      </c>
    </row>
    <row r="154" spans="1:12" ht="18.75" customHeight="1" x14ac:dyDescent="0.2">
      <c r="A154" s="44" t="s">
        <v>318</v>
      </c>
      <c r="B154" s="46" t="s">
        <v>303</v>
      </c>
      <c r="C154" s="95">
        <f>C158+C164+C166+C156</f>
        <v>890498.7379999999</v>
      </c>
      <c r="D154" s="95">
        <f>D158+D164+D166+D156</f>
        <v>1185418.28</v>
      </c>
      <c r="E154" s="95">
        <f>E158+E164+E166</f>
        <v>64569.411999999997</v>
      </c>
      <c r="F154" s="95">
        <f>F158+F164+F166+F190</f>
        <v>151411.21100000001</v>
      </c>
      <c r="G154" s="95">
        <f>G158+G164+G166</f>
        <v>0</v>
      </c>
      <c r="H154" s="95">
        <f>H158+H164+H166</f>
        <v>0</v>
      </c>
      <c r="I154" s="63">
        <f t="shared" si="58"/>
        <v>955068.14999999991</v>
      </c>
      <c r="J154" s="63">
        <f t="shared" ref="J154:J159" si="68">D154+F154</f>
        <v>1336829.4909999999</v>
      </c>
      <c r="K154" s="63">
        <f t="shared" ref="K154:K159" si="69">J154-I154</f>
        <v>381761.34100000001</v>
      </c>
      <c r="L154" s="108">
        <f t="shared" si="67"/>
        <v>139.97215706544083</v>
      </c>
    </row>
    <row r="155" spans="1:12" ht="18.75" customHeight="1" x14ac:dyDescent="0.2">
      <c r="A155" s="44" t="s">
        <v>602</v>
      </c>
      <c r="B155" s="46" t="s">
        <v>603</v>
      </c>
      <c r="C155" s="95">
        <f>C156+C158+C164+C166</f>
        <v>890498.7379999999</v>
      </c>
      <c r="D155" s="95">
        <f>D156+D158+D164+D166</f>
        <v>1185418.28</v>
      </c>
      <c r="E155" s="95">
        <f>E158</f>
        <v>60739.75</v>
      </c>
      <c r="F155" s="95">
        <f>F158+F166</f>
        <v>109006.18700000001</v>
      </c>
      <c r="G155" s="95"/>
      <c r="H155" s="95"/>
      <c r="I155" s="63">
        <f t="shared" ref="I155:I157" si="70">C155+E155</f>
        <v>951238.4879999999</v>
      </c>
      <c r="J155" s="63">
        <f t="shared" ref="J155:J157" si="71">D155+F155</f>
        <v>1294424.4669999999</v>
      </c>
      <c r="K155" s="63">
        <f t="shared" ref="K155:K157" si="72">J155-I155</f>
        <v>343185.97900000005</v>
      </c>
      <c r="L155" s="108">
        <f t="shared" ref="L155:L157" si="73">IF(I155&gt;0,J155/I155*100,0)</f>
        <v>136.07780628405357</v>
      </c>
    </row>
    <row r="156" spans="1:12" ht="18.75" customHeight="1" x14ac:dyDescent="0.2">
      <c r="A156" s="44" t="s">
        <v>604</v>
      </c>
      <c r="B156" s="144" t="s">
        <v>605</v>
      </c>
      <c r="C156" s="95">
        <f>C157</f>
        <v>10995.7</v>
      </c>
      <c r="D156" s="95">
        <f>D157</f>
        <v>0</v>
      </c>
      <c r="E156" s="95"/>
      <c r="F156" s="95"/>
      <c r="G156" s="95"/>
      <c r="H156" s="95"/>
      <c r="I156" s="63">
        <f t="shared" si="70"/>
        <v>10995.7</v>
      </c>
      <c r="J156" s="63">
        <f t="shared" si="71"/>
        <v>0</v>
      </c>
      <c r="K156" s="63">
        <f t="shared" si="72"/>
        <v>-10995.7</v>
      </c>
      <c r="L156" s="108">
        <f t="shared" si="73"/>
        <v>0</v>
      </c>
    </row>
    <row r="157" spans="1:12" ht="18.75" customHeight="1" x14ac:dyDescent="0.2">
      <c r="A157" s="36" t="s">
        <v>606</v>
      </c>
      <c r="B157" s="68" t="s">
        <v>607</v>
      </c>
      <c r="C157" s="94">
        <v>10995.7</v>
      </c>
      <c r="D157" s="94"/>
      <c r="E157" s="95"/>
      <c r="F157" s="95"/>
      <c r="G157" s="95"/>
      <c r="H157" s="95"/>
      <c r="I157" s="63">
        <f t="shared" si="70"/>
        <v>10995.7</v>
      </c>
      <c r="J157" s="61">
        <f t="shared" si="71"/>
        <v>0</v>
      </c>
      <c r="K157" s="61">
        <f t="shared" si="72"/>
        <v>-10995.7</v>
      </c>
      <c r="L157" s="108">
        <f t="shared" si="73"/>
        <v>0</v>
      </c>
    </row>
    <row r="158" spans="1:12" ht="20.25" customHeight="1" x14ac:dyDescent="0.2">
      <c r="A158" s="106" t="s">
        <v>307</v>
      </c>
      <c r="B158" s="85" t="s">
        <v>308</v>
      </c>
      <c r="C158" s="95">
        <f>C161</f>
        <v>743512.7</v>
      </c>
      <c r="D158" s="95">
        <f>D161+D159+D160+D163</f>
        <v>897481.16800000006</v>
      </c>
      <c r="E158" s="95">
        <f>E162</f>
        <v>60739.75</v>
      </c>
      <c r="F158" s="95">
        <f>F162+F159</f>
        <v>64194.599000000002</v>
      </c>
      <c r="G158" s="95">
        <f>G161</f>
        <v>0</v>
      </c>
      <c r="H158" s="94">
        <f>H161</f>
        <v>0</v>
      </c>
      <c r="I158" s="63">
        <f t="shared" si="58"/>
        <v>804252.45</v>
      </c>
      <c r="J158" s="63">
        <f t="shared" si="68"/>
        <v>961675.76700000011</v>
      </c>
      <c r="K158" s="63">
        <f t="shared" si="69"/>
        <v>157423.31700000016</v>
      </c>
      <c r="L158" s="108">
        <f t="shared" si="67"/>
        <v>119.57386850360234</v>
      </c>
    </row>
    <row r="159" spans="1:12" ht="32.25" customHeight="1" x14ac:dyDescent="0.2">
      <c r="A159" s="36" t="s">
        <v>657</v>
      </c>
      <c r="B159" s="72" t="s">
        <v>658</v>
      </c>
      <c r="C159" s="95"/>
      <c r="D159" s="94">
        <v>15769.413</v>
      </c>
      <c r="E159" s="95"/>
      <c r="F159" s="94">
        <v>47878.3</v>
      </c>
      <c r="G159" s="95"/>
      <c r="H159" s="94"/>
      <c r="I159" s="51">
        <f t="shared" ref="I159" si="74">C159+E159</f>
        <v>0</v>
      </c>
      <c r="J159" s="51">
        <f t="shared" si="68"/>
        <v>63647.713000000003</v>
      </c>
      <c r="K159" s="51">
        <f t="shared" si="69"/>
        <v>63647.713000000003</v>
      </c>
      <c r="L159" s="52">
        <f t="shared" si="67"/>
        <v>0</v>
      </c>
    </row>
    <row r="160" spans="1:12" ht="45.75" customHeight="1" x14ac:dyDescent="0.2">
      <c r="A160" s="36" t="s">
        <v>659</v>
      </c>
      <c r="B160" s="68" t="s">
        <v>660</v>
      </c>
      <c r="C160" s="95"/>
      <c r="D160" s="94">
        <v>837.65499999999997</v>
      </c>
      <c r="E160" s="95"/>
      <c r="F160" s="95"/>
      <c r="G160" s="95"/>
      <c r="H160" s="94"/>
      <c r="I160" s="51">
        <f t="shared" ref="I160" si="75">C160+E160</f>
        <v>0</v>
      </c>
      <c r="J160" s="51">
        <f t="shared" ref="J160" si="76">D160+F160</f>
        <v>837.65499999999997</v>
      </c>
      <c r="K160" s="51">
        <f t="shared" ref="K160" si="77">J160-I160</f>
        <v>837.65499999999997</v>
      </c>
      <c r="L160" s="52">
        <f t="shared" ref="L160" si="78">IF(I160&gt;0,J160/I160*100,0)</f>
        <v>0</v>
      </c>
    </row>
    <row r="161" spans="1:12" ht="29.25" customHeight="1" x14ac:dyDescent="0.2">
      <c r="A161" s="36" t="s">
        <v>231</v>
      </c>
      <c r="B161" s="72" t="s">
        <v>75</v>
      </c>
      <c r="C161" s="94">
        <v>743512.7</v>
      </c>
      <c r="D161" s="94">
        <v>879086.1</v>
      </c>
      <c r="E161" s="95"/>
      <c r="F161" s="95"/>
      <c r="G161" s="95"/>
      <c r="H161" s="95"/>
      <c r="I161" s="51">
        <f t="shared" si="58"/>
        <v>743512.7</v>
      </c>
      <c r="J161" s="51">
        <f t="shared" ref="J161" si="79">D161+F161</f>
        <v>879086.1</v>
      </c>
      <c r="K161" s="51">
        <f t="shared" ref="K161" si="80">J161-I161</f>
        <v>135573.40000000002</v>
      </c>
      <c r="L161" s="52">
        <f t="shared" ref="L161:L162" si="81">IF(I161&gt;0,J161/I161*100,0)</f>
        <v>118.23417407664994</v>
      </c>
    </row>
    <row r="162" spans="1:12" ht="72" customHeight="1" x14ac:dyDescent="0.2">
      <c r="A162" s="36" t="s">
        <v>232</v>
      </c>
      <c r="B162" s="86" t="s">
        <v>319</v>
      </c>
      <c r="C162" s="94"/>
      <c r="D162" s="94"/>
      <c r="E162" s="94">
        <v>60739.75</v>
      </c>
      <c r="F162" s="94">
        <v>16316.299000000001</v>
      </c>
      <c r="G162" s="95"/>
      <c r="H162" s="95"/>
      <c r="I162" s="51">
        <f t="shared" si="58"/>
        <v>60739.75</v>
      </c>
      <c r="J162" s="51">
        <f t="shared" ref="J162:J163" si="82">D162+F162</f>
        <v>16316.299000000001</v>
      </c>
      <c r="K162" s="51">
        <f t="shared" ref="K162:K163" si="83">J162-I162</f>
        <v>-44423.451000000001</v>
      </c>
      <c r="L162" s="52">
        <f t="shared" si="81"/>
        <v>26.862637728999545</v>
      </c>
    </row>
    <row r="163" spans="1:12" ht="60" customHeight="1" x14ac:dyDescent="0.2">
      <c r="A163" s="36" t="s">
        <v>661</v>
      </c>
      <c r="B163" s="68" t="s">
        <v>662</v>
      </c>
      <c r="C163" s="94"/>
      <c r="D163" s="94">
        <v>1788</v>
      </c>
      <c r="E163" s="94"/>
      <c r="F163" s="94"/>
      <c r="G163" s="95"/>
      <c r="H163" s="95"/>
      <c r="I163" s="51">
        <f t="shared" ref="I163" si="84">C163+E163</f>
        <v>0</v>
      </c>
      <c r="J163" s="51">
        <f t="shared" si="82"/>
        <v>1788</v>
      </c>
      <c r="K163" s="51">
        <f t="shared" si="83"/>
        <v>1788</v>
      </c>
      <c r="L163" s="147">
        <f t="shared" ref="L163" si="85">IF(I163&gt;0,J163/I163*100,0)</f>
        <v>0</v>
      </c>
    </row>
    <row r="164" spans="1:12" ht="19.5" customHeight="1" x14ac:dyDescent="0.2">
      <c r="A164" s="106" t="s">
        <v>309</v>
      </c>
      <c r="B164" s="85" t="s">
        <v>310</v>
      </c>
      <c r="C164" s="95">
        <f>C165</f>
        <v>7101.99</v>
      </c>
      <c r="D164" s="95">
        <f>D165</f>
        <v>6100.2820000000002</v>
      </c>
      <c r="E164" s="95"/>
      <c r="F164" s="95"/>
      <c r="G164" s="95"/>
      <c r="H164" s="95"/>
      <c r="I164" s="63">
        <f t="shared" si="58"/>
        <v>7101.99</v>
      </c>
      <c r="J164" s="63">
        <f t="shared" ref="J164" si="86">D164+F164</f>
        <v>6100.2820000000002</v>
      </c>
      <c r="K164" s="63">
        <f t="shared" ref="K164:K166" si="87">J164-I164</f>
        <v>-1001.7079999999996</v>
      </c>
      <c r="L164" s="108">
        <f t="shared" ref="L164" si="88">IF(I164&gt;0,J164/I164*100,0)</f>
        <v>85.895389883680494</v>
      </c>
    </row>
    <row r="165" spans="1:12" x14ac:dyDescent="0.2">
      <c r="A165" s="36" t="s">
        <v>581</v>
      </c>
      <c r="B165" s="68" t="s">
        <v>582</v>
      </c>
      <c r="C165" s="94">
        <v>7101.99</v>
      </c>
      <c r="D165" s="94">
        <v>6100.2820000000002</v>
      </c>
      <c r="E165" s="95"/>
      <c r="F165" s="95"/>
      <c r="G165" s="95"/>
      <c r="H165" s="95"/>
      <c r="I165" s="51">
        <f t="shared" ref="I165" si="89">C165+E165</f>
        <v>7101.99</v>
      </c>
      <c r="J165" s="51">
        <f t="shared" ref="J165" si="90">D165+F165</f>
        <v>6100.2820000000002</v>
      </c>
      <c r="K165" s="51">
        <f t="shared" ref="K165" si="91">J165-I165</f>
        <v>-1001.7079999999996</v>
      </c>
      <c r="L165" s="52">
        <f t="shared" ref="L165" si="92">IF(I165&gt;0,J165/I165*100,0)</f>
        <v>85.895389883680494</v>
      </c>
    </row>
    <row r="166" spans="1:12" ht="24" customHeight="1" x14ac:dyDescent="0.2">
      <c r="A166" s="106" t="s">
        <v>311</v>
      </c>
      <c r="B166" s="85" t="s">
        <v>312</v>
      </c>
      <c r="C166" s="95">
        <f>C167+C168+C169+C171+C173+C175+C176+C188</f>
        <v>128888.34800000001</v>
      </c>
      <c r="D166" s="95">
        <f>D167+D168+D169+D171+D173+D175+D176+D188+D170+D174+D187+D189</f>
        <v>281836.83</v>
      </c>
      <c r="E166" s="95">
        <f>E171</f>
        <v>3829.6619999999998</v>
      </c>
      <c r="F166" s="95">
        <f>F171+F172</f>
        <v>44811.588000000003</v>
      </c>
      <c r="G166" s="95"/>
      <c r="H166" s="95"/>
      <c r="I166" s="63">
        <f t="shared" si="58"/>
        <v>132718.01</v>
      </c>
      <c r="J166" s="63">
        <f>D166+F166</f>
        <v>326648.41800000001</v>
      </c>
      <c r="K166" s="63">
        <f t="shared" si="87"/>
        <v>193930.408</v>
      </c>
      <c r="L166" s="148" t="s">
        <v>643</v>
      </c>
    </row>
    <row r="167" spans="1:12" ht="270.75" customHeight="1" x14ac:dyDescent="0.2">
      <c r="A167" s="36" t="s">
        <v>313</v>
      </c>
      <c r="B167" s="68" t="s">
        <v>608</v>
      </c>
      <c r="C167" s="51">
        <v>29974.752</v>
      </c>
      <c r="D167" s="51">
        <v>142653.745</v>
      </c>
      <c r="E167" s="51"/>
      <c r="F167" s="51"/>
      <c r="G167" s="51"/>
      <c r="H167" s="51"/>
      <c r="I167" s="51">
        <f t="shared" si="58"/>
        <v>29974.752</v>
      </c>
      <c r="J167" s="51">
        <f t="shared" si="57"/>
        <v>142653.745</v>
      </c>
      <c r="K167" s="51">
        <f t="shared" si="56"/>
        <v>112678.99299999999</v>
      </c>
      <c r="L167" s="160" t="s">
        <v>644</v>
      </c>
    </row>
    <row r="168" spans="1:12" ht="178.5" customHeight="1" x14ac:dyDescent="0.2">
      <c r="A168" s="36" t="s">
        <v>314</v>
      </c>
      <c r="B168" s="138" t="s">
        <v>503</v>
      </c>
      <c r="C168" s="51">
        <v>11454.995000000001</v>
      </c>
      <c r="D168" s="51">
        <v>10206.209999999999</v>
      </c>
      <c r="E168" s="51"/>
      <c r="F168" s="51"/>
      <c r="G168" s="51"/>
      <c r="H168" s="51"/>
      <c r="I168" s="51">
        <f t="shared" si="58"/>
        <v>11454.995000000001</v>
      </c>
      <c r="J168" s="51">
        <f t="shared" si="57"/>
        <v>10206.209999999999</v>
      </c>
      <c r="K168" s="51">
        <f t="shared" si="56"/>
        <v>-1248.7850000000017</v>
      </c>
      <c r="L168" s="52">
        <f t="shared" si="67"/>
        <v>89.098336577187496</v>
      </c>
    </row>
    <row r="169" spans="1:12" ht="273" customHeight="1" x14ac:dyDescent="0.2">
      <c r="A169" s="36" t="s">
        <v>315</v>
      </c>
      <c r="B169" s="91" t="s">
        <v>609</v>
      </c>
      <c r="C169" s="51">
        <v>53549.735999999997</v>
      </c>
      <c r="D169" s="51">
        <v>71206.25</v>
      </c>
      <c r="E169" s="51"/>
      <c r="F169" s="51"/>
      <c r="G169" s="51"/>
      <c r="H169" s="51"/>
      <c r="I169" s="51">
        <f t="shared" si="58"/>
        <v>53549.735999999997</v>
      </c>
      <c r="J169" s="51">
        <f t="shared" si="57"/>
        <v>71206.25</v>
      </c>
      <c r="K169" s="51">
        <f t="shared" si="56"/>
        <v>17656.514000000003</v>
      </c>
      <c r="L169" s="52">
        <f t="shared" si="67"/>
        <v>132.97217749122049</v>
      </c>
    </row>
    <row r="170" spans="1:12" ht="106.5" customHeight="1" x14ac:dyDescent="0.2">
      <c r="A170" s="36" t="s">
        <v>663</v>
      </c>
      <c r="B170" s="68" t="s">
        <v>664</v>
      </c>
      <c r="C170" s="51"/>
      <c r="D170" s="51">
        <v>7544.902</v>
      </c>
      <c r="E170" s="51"/>
      <c r="F170" s="51"/>
      <c r="G170" s="51"/>
      <c r="H170" s="51"/>
      <c r="I170" s="51">
        <f t="shared" si="58"/>
        <v>0</v>
      </c>
      <c r="J170" s="51">
        <f t="shared" si="57"/>
        <v>7544.902</v>
      </c>
      <c r="K170" s="51">
        <f t="shared" si="56"/>
        <v>7544.902</v>
      </c>
      <c r="L170" s="52">
        <f t="shared" ref="L170" si="93">IF(I170&gt;0,J170/I170*100,0)</f>
        <v>0</v>
      </c>
    </row>
    <row r="171" spans="1:12" ht="35.1" customHeight="1" x14ac:dyDescent="0.2">
      <c r="A171" s="36" t="s">
        <v>482</v>
      </c>
      <c r="B171" s="91" t="s">
        <v>483</v>
      </c>
      <c r="C171" s="51">
        <v>15795.159</v>
      </c>
      <c r="D171" s="51">
        <v>19623.427</v>
      </c>
      <c r="E171" s="51">
        <v>3829.6619999999998</v>
      </c>
      <c r="F171" s="51"/>
      <c r="G171" s="51"/>
      <c r="H171" s="51"/>
      <c r="I171" s="51">
        <f t="shared" ref="I171" si="94">C171+E171</f>
        <v>19624.821</v>
      </c>
      <c r="J171" s="51">
        <f t="shared" ref="J171" si="95">D171+F171</f>
        <v>19623.427</v>
      </c>
      <c r="K171" s="51">
        <f t="shared" ref="K171" si="96">J171-I171</f>
        <v>-1.3940000000002328</v>
      </c>
      <c r="L171" s="52">
        <f t="shared" si="67"/>
        <v>99.992896750497749</v>
      </c>
    </row>
    <row r="172" spans="1:12" ht="48" customHeight="1" x14ac:dyDescent="0.2">
      <c r="A172" s="36" t="s">
        <v>676</v>
      </c>
      <c r="B172" s="68" t="s">
        <v>677</v>
      </c>
      <c r="C172" s="51"/>
      <c r="D172" s="51"/>
      <c r="E172" s="51"/>
      <c r="F172" s="51">
        <v>44811.588000000003</v>
      </c>
      <c r="G172" s="51"/>
      <c r="H172" s="51"/>
      <c r="I172" s="51">
        <f t="shared" ref="I172" si="97">C172+E172</f>
        <v>0</v>
      </c>
      <c r="J172" s="51">
        <f t="shared" ref="J172" si="98">D172+F172</f>
        <v>44811.588000000003</v>
      </c>
      <c r="K172" s="51">
        <f t="shared" ref="K172" si="99">J172-I172</f>
        <v>44811.588000000003</v>
      </c>
      <c r="L172" s="52">
        <f t="shared" ref="L172" si="100">IF(I172&gt;0,J172/I172*100,0)</f>
        <v>0</v>
      </c>
    </row>
    <row r="173" spans="1:12" ht="48.75" customHeight="1" x14ac:dyDescent="0.2">
      <c r="A173" s="36" t="s">
        <v>316</v>
      </c>
      <c r="B173" s="91" t="s">
        <v>317</v>
      </c>
      <c r="C173" s="51">
        <v>2610.46</v>
      </c>
      <c r="D173" s="51">
        <v>2257.1999999999998</v>
      </c>
      <c r="E173" s="51"/>
      <c r="F173" s="51"/>
      <c r="G173" s="51"/>
      <c r="H173" s="51"/>
      <c r="I173" s="51">
        <f t="shared" si="58"/>
        <v>2610.46</v>
      </c>
      <c r="J173" s="51">
        <f t="shared" ref="J173:J185" si="101">D173+F173</f>
        <v>2257.1999999999998</v>
      </c>
      <c r="K173" s="51">
        <f t="shared" si="56"/>
        <v>-353.26000000000022</v>
      </c>
      <c r="L173" s="52">
        <f t="shared" si="67"/>
        <v>86.467519134558657</v>
      </c>
    </row>
    <row r="174" spans="1:12" ht="59.25" customHeight="1" x14ac:dyDescent="0.2">
      <c r="A174" s="36" t="s">
        <v>665</v>
      </c>
      <c r="B174" s="91" t="s">
        <v>666</v>
      </c>
      <c r="C174" s="51"/>
      <c r="D174" s="51">
        <v>13984.447</v>
      </c>
      <c r="E174" s="51"/>
      <c r="F174" s="51"/>
      <c r="G174" s="51"/>
      <c r="H174" s="51"/>
      <c r="I174" s="51">
        <f t="shared" ref="I174" si="102">C174+E174</f>
        <v>0</v>
      </c>
      <c r="J174" s="51">
        <f t="shared" ref="J174" si="103">D174+F174</f>
        <v>13984.447</v>
      </c>
      <c r="K174" s="51">
        <f t="shared" ref="K174" si="104">J174-I174</f>
        <v>13984.447</v>
      </c>
      <c r="L174" s="52">
        <f t="shared" ref="L174" si="105">IF(I174&gt;0,J174/I174*100,0)</f>
        <v>0</v>
      </c>
    </row>
    <row r="175" spans="1:12" ht="60" x14ac:dyDescent="0.2">
      <c r="A175" s="36" t="s">
        <v>610</v>
      </c>
      <c r="B175" s="91" t="s">
        <v>611</v>
      </c>
      <c r="C175" s="51">
        <v>1903.865</v>
      </c>
      <c r="D175" s="51">
        <v>755.51</v>
      </c>
      <c r="E175" s="51"/>
      <c r="F175" s="51"/>
      <c r="G175" s="51"/>
      <c r="H175" s="51"/>
      <c r="I175" s="51">
        <f t="shared" si="58"/>
        <v>1903.865</v>
      </c>
      <c r="J175" s="51">
        <f t="shared" si="101"/>
        <v>755.51</v>
      </c>
      <c r="K175" s="51">
        <f t="shared" si="56"/>
        <v>-1148.355</v>
      </c>
      <c r="L175" s="52">
        <f t="shared" si="67"/>
        <v>39.682960714126267</v>
      </c>
    </row>
    <row r="176" spans="1:12" ht="23.25" customHeight="1" x14ac:dyDescent="0.2">
      <c r="A176" s="36" t="s">
        <v>476</v>
      </c>
      <c r="B176" s="17" t="s">
        <v>41</v>
      </c>
      <c r="C176" s="51">
        <f>SUM(C178:C185)</f>
        <v>10838.57</v>
      </c>
      <c r="D176" s="51">
        <f>SUM(D178:D186)</f>
        <v>13122.976999999999</v>
      </c>
      <c r="E176" s="51"/>
      <c r="F176" s="51"/>
      <c r="G176" s="51"/>
      <c r="H176" s="51"/>
      <c r="I176" s="51">
        <f t="shared" si="58"/>
        <v>10838.57</v>
      </c>
      <c r="J176" s="51">
        <f t="shared" si="101"/>
        <v>13122.976999999999</v>
      </c>
      <c r="K176" s="51">
        <f t="shared" si="56"/>
        <v>2284.4069999999992</v>
      </c>
      <c r="L176" s="52">
        <f t="shared" ref="L176" si="106">IF(I176&gt;0,J176/I176*100,0)</f>
        <v>121.07664571986894</v>
      </c>
    </row>
    <row r="177" spans="1:12" x14ac:dyDescent="0.2">
      <c r="A177" s="36"/>
      <c r="B177" s="80" t="s">
        <v>5</v>
      </c>
      <c r="C177" s="51"/>
      <c r="D177" s="51"/>
      <c r="E177" s="51"/>
      <c r="F177" s="51"/>
      <c r="G177" s="51"/>
      <c r="H177" s="51"/>
      <c r="I177" s="51">
        <f t="shared" si="58"/>
        <v>0</v>
      </c>
      <c r="J177" s="51">
        <f t="shared" si="101"/>
        <v>0</v>
      </c>
      <c r="K177" s="51">
        <f t="shared" si="56"/>
        <v>0</v>
      </c>
      <c r="L177" s="52">
        <f t="shared" si="67"/>
        <v>0</v>
      </c>
    </row>
    <row r="178" spans="1:12" ht="43.5" customHeight="1" x14ac:dyDescent="0.2">
      <c r="A178" s="36"/>
      <c r="B178" s="81" t="s">
        <v>505</v>
      </c>
      <c r="C178" s="51">
        <v>29.123999999999999</v>
      </c>
      <c r="D178" s="51">
        <v>17.239000000000001</v>
      </c>
      <c r="E178" s="51"/>
      <c r="F178" s="51"/>
      <c r="G178" s="51"/>
      <c r="H178" s="51"/>
      <c r="I178" s="51">
        <f t="shared" si="58"/>
        <v>29.123999999999999</v>
      </c>
      <c r="J178" s="51">
        <f t="shared" si="101"/>
        <v>17.239000000000001</v>
      </c>
      <c r="K178" s="51">
        <f t="shared" si="56"/>
        <v>-11.884999999999998</v>
      </c>
      <c r="L178" s="52">
        <f t="shared" si="67"/>
        <v>59.191731904958111</v>
      </c>
    </row>
    <row r="179" spans="1:12" ht="45.75" customHeight="1" x14ac:dyDescent="0.2">
      <c r="A179" s="36"/>
      <c r="B179" s="80" t="s">
        <v>667</v>
      </c>
      <c r="C179" s="51">
        <v>1246.7</v>
      </c>
      <c r="D179" s="51">
        <v>1246.7</v>
      </c>
      <c r="E179" s="51"/>
      <c r="F179" s="51"/>
      <c r="G179" s="51"/>
      <c r="H179" s="51"/>
      <c r="I179" s="51">
        <f t="shared" si="58"/>
        <v>1246.7</v>
      </c>
      <c r="J179" s="51">
        <f t="shared" si="101"/>
        <v>1246.7</v>
      </c>
      <c r="K179" s="51">
        <f t="shared" si="56"/>
        <v>0</v>
      </c>
      <c r="L179" s="52">
        <f t="shared" si="67"/>
        <v>100</v>
      </c>
    </row>
    <row r="180" spans="1:12" ht="72" customHeight="1" x14ac:dyDescent="0.2">
      <c r="A180" s="36"/>
      <c r="B180" s="107" t="s">
        <v>668</v>
      </c>
      <c r="C180" s="51">
        <v>368.17500000000001</v>
      </c>
      <c r="D180" s="51">
        <v>380.06099999999998</v>
      </c>
      <c r="E180" s="51"/>
      <c r="F180" s="51"/>
      <c r="G180" s="51"/>
      <c r="H180" s="51"/>
      <c r="I180" s="51">
        <f t="shared" si="58"/>
        <v>368.17500000000001</v>
      </c>
      <c r="J180" s="51">
        <f t="shared" si="101"/>
        <v>380.06099999999998</v>
      </c>
      <c r="K180" s="51">
        <f t="shared" si="56"/>
        <v>11.885999999999967</v>
      </c>
      <c r="L180" s="52">
        <f t="shared" si="67"/>
        <v>103.22835608066816</v>
      </c>
    </row>
    <row r="181" spans="1:12" ht="57.75" customHeight="1" x14ac:dyDescent="0.2">
      <c r="A181" s="36"/>
      <c r="B181" s="81" t="s">
        <v>669</v>
      </c>
      <c r="C181" s="51">
        <v>2005.0329999999999</v>
      </c>
      <c r="D181" s="51">
        <v>1681.7049999999999</v>
      </c>
      <c r="E181" s="51"/>
      <c r="F181" s="51"/>
      <c r="G181" s="51"/>
      <c r="H181" s="51"/>
      <c r="I181" s="51">
        <f t="shared" si="58"/>
        <v>2005.0329999999999</v>
      </c>
      <c r="J181" s="51">
        <f t="shared" si="101"/>
        <v>1681.7049999999999</v>
      </c>
      <c r="K181" s="51">
        <f t="shared" si="56"/>
        <v>-323.32799999999997</v>
      </c>
      <c r="L181" s="52">
        <f t="shared" si="67"/>
        <v>83.874180624458546</v>
      </c>
    </row>
    <row r="182" spans="1:12" ht="76.5" customHeight="1" x14ac:dyDescent="0.2">
      <c r="A182" s="36"/>
      <c r="B182" s="81" t="s">
        <v>612</v>
      </c>
      <c r="C182" s="51">
        <v>2500</v>
      </c>
      <c r="D182" s="51"/>
      <c r="E182" s="51"/>
      <c r="F182" s="51"/>
      <c r="G182" s="51"/>
      <c r="H182" s="51"/>
      <c r="I182" s="51">
        <f t="shared" si="58"/>
        <v>2500</v>
      </c>
      <c r="J182" s="51">
        <f t="shared" si="101"/>
        <v>0</v>
      </c>
      <c r="K182" s="51">
        <f t="shared" si="56"/>
        <v>-2500</v>
      </c>
      <c r="L182" s="52">
        <f t="shared" ref="L182" si="107">IF(I182&gt;0,J182/I182*100,0)</f>
        <v>0</v>
      </c>
    </row>
    <row r="183" spans="1:12" ht="60" customHeight="1" x14ac:dyDescent="0.2">
      <c r="A183" s="36"/>
      <c r="B183" s="81" t="s">
        <v>613</v>
      </c>
      <c r="C183" s="51">
        <v>88.771000000000001</v>
      </c>
      <c r="D183" s="51">
        <v>338.31700000000001</v>
      </c>
      <c r="E183" s="51"/>
      <c r="F183" s="51"/>
      <c r="G183" s="51"/>
      <c r="H183" s="51"/>
      <c r="I183" s="51">
        <f t="shared" ref="I183:I184" si="108">C183+E183</f>
        <v>88.771000000000001</v>
      </c>
      <c r="J183" s="51">
        <f t="shared" ref="J183:J184" si="109">D183+F183</f>
        <v>338.31700000000001</v>
      </c>
      <c r="K183" s="51">
        <f t="shared" ref="K183:K184" si="110">J183-I183</f>
        <v>249.54599999999999</v>
      </c>
      <c r="L183" s="160" t="s">
        <v>640</v>
      </c>
    </row>
    <row r="184" spans="1:12" ht="90" customHeight="1" x14ac:dyDescent="0.2">
      <c r="A184" s="36"/>
      <c r="B184" s="80" t="s">
        <v>671</v>
      </c>
      <c r="C184" s="51">
        <v>19.707999999999998</v>
      </c>
      <c r="D184" s="51">
        <v>222.53</v>
      </c>
      <c r="E184" s="51"/>
      <c r="F184" s="51"/>
      <c r="G184" s="51"/>
      <c r="H184" s="51"/>
      <c r="I184" s="51">
        <f t="shared" si="108"/>
        <v>19.707999999999998</v>
      </c>
      <c r="J184" s="51">
        <f t="shared" si="109"/>
        <v>222.53</v>
      </c>
      <c r="K184" s="51">
        <f t="shared" si="110"/>
        <v>202.822</v>
      </c>
      <c r="L184" s="160" t="s">
        <v>738</v>
      </c>
    </row>
    <row r="185" spans="1:12" ht="33" customHeight="1" x14ac:dyDescent="0.2">
      <c r="A185" s="36"/>
      <c r="B185" s="81" t="s">
        <v>614</v>
      </c>
      <c r="C185" s="51">
        <v>4581.0590000000002</v>
      </c>
      <c r="D185" s="51">
        <v>4243.6450000000004</v>
      </c>
      <c r="E185" s="59"/>
      <c r="F185" s="51"/>
      <c r="G185" s="51"/>
      <c r="H185" s="51"/>
      <c r="I185" s="51">
        <f t="shared" si="58"/>
        <v>4581.0590000000002</v>
      </c>
      <c r="J185" s="51">
        <f t="shared" si="101"/>
        <v>4243.6450000000004</v>
      </c>
      <c r="K185" s="51">
        <f t="shared" si="56"/>
        <v>-337.41399999999976</v>
      </c>
      <c r="L185" s="52">
        <f t="shared" ref="L185" si="111">IF(I185&gt;0,J185/I185*100,0)</f>
        <v>92.634585147233423</v>
      </c>
    </row>
    <row r="186" spans="1:12" ht="47.25" customHeight="1" x14ac:dyDescent="0.2">
      <c r="A186" s="36"/>
      <c r="B186" s="81" t="s">
        <v>670</v>
      </c>
      <c r="C186" s="51"/>
      <c r="D186" s="51">
        <v>4992.78</v>
      </c>
      <c r="E186" s="59"/>
      <c r="F186" s="51"/>
      <c r="G186" s="51"/>
      <c r="H186" s="51"/>
      <c r="I186" s="51">
        <f t="shared" ref="I186" si="112">C186+E186</f>
        <v>0</v>
      </c>
      <c r="J186" s="51">
        <f t="shared" ref="J186" si="113">D186+F186</f>
        <v>4992.78</v>
      </c>
      <c r="K186" s="51">
        <f t="shared" ref="K186" si="114">J186-I186</f>
        <v>4992.78</v>
      </c>
      <c r="L186" s="52">
        <f t="shared" ref="L186" si="115">IF(I186&gt;0,J186/I186*100,0)</f>
        <v>0</v>
      </c>
    </row>
    <row r="187" spans="1:12" ht="57.75" customHeight="1" x14ac:dyDescent="0.2">
      <c r="A187" s="36" t="s">
        <v>672</v>
      </c>
      <c r="B187" s="91" t="s">
        <v>673</v>
      </c>
      <c r="C187" s="51"/>
      <c r="D187" s="51">
        <v>51.972000000000001</v>
      </c>
      <c r="E187" s="59"/>
      <c r="F187" s="51"/>
      <c r="G187" s="51"/>
      <c r="H187" s="51"/>
      <c r="I187" s="51">
        <f t="shared" ref="I187" si="116">C187+E187</f>
        <v>0</v>
      </c>
      <c r="J187" s="51">
        <f t="shared" ref="J187" si="117">D187+F187</f>
        <v>51.972000000000001</v>
      </c>
      <c r="K187" s="51">
        <f t="shared" ref="K187" si="118">J187-I187</f>
        <v>51.972000000000001</v>
      </c>
      <c r="L187" s="52">
        <f t="shared" ref="L187" si="119">IF(I187&gt;0,J187/I187*100,0)</f>
        <v>0</v>
      </c>
    </row>
    <row r="188" spans="1:12" ht="45" x14ac:dyDescent="0.2">
      <c r="A188" s="36" t="s">
        <v>615</v>
      </c>
      <c r="B188" s="91" t="s">
        <v>616</v>
      </c>
      <c r="C188" s="51">
        <v>2760.8110000000001</v>
      </c>
      <c r="D188" s="51"/>
      <c r="E188" s="51"/>
      <c r="F188" s="51"/>
      <c r="G188" s="51"/>
      <c r="H188" s="51"/>
      <c r="I188" s="51">
        <f t="shared" ref="I188" si="120">C188+E188</f>
        <v>2760.8110000000001</v>
      </c>
      <c r="J188" s="51">
        <f t="shared" ref="J188" si="121">D188+F188</f>
        <v>0</v>
      </c>
      <c r="K188" s="51">
        <f>J188-I188</f>
        <v>-2760.8110000000001</v>
      </c>
      <c r="L188" s="52">
        <f t="shared" ref="L188" si="122">IF(I188&gt;0,J188/I188*100,0)</f>
        <v>0</v>
      </c>
    </row>
    <row r="189" spans="1:12" ht="75.75" customHeight="1" x14ac:dyDescent="0.2">
      <c r="A189" s="36" t="s">
        <v>674</v>
      </c>
      <c r="B189" s="91" t="s">
        <v>675</v>
      </c>
      <c r="C189" s="51"/>
      <c r="D189" s="51">
        <v>430.19</v>
      </c>
      <c r="E189" s="51"/>
      <c r="F189" s="51"/>
      <c r="G189" s="51"/>
      <c r="H189" s="51"/>
      <c r="I189" s="51">
        <f t="shared" ref="I189" si="123">C189+E189</f>
        <v>0</v>
      </c>
      <c r="J189" s="51">
        <f t="shared" ref="J189" si="124">D189+F189</f>
        <v>430.19</v>
      </c>
      <c r="K189" s="51">
        <f>J189-I189</f>
        <v>430.19</v>
      </c>
      <c r="L189" s="52">
        <f t="shared" ref="L189" si="125">IF(I189&gt;0,J189/I189*100,0)</f>
        <v>0</v>
      </c>
    </row>
    <row r="190" spans="1:12" ht="30" customHeight="1" x14ac:dyDescent="0.2">
      <c r="A190" s="44" t="s">
        <v>678</v>
      </c>
      <c r="B190" s="155" t="s">
        <v>679</v>
      </c>
      <c r="C190" s="51"/>
      <c r="D190" s="51"/>
      <c r="E190" s="51"/>
      <c r="F190" s="63">
        <f>F191</f>
        <v>42405.023999999998</v>
      </c>
      <c r="G190" s="51"/>
      <c r="H190" s="51"/>
      <c r="I190" s="51">
        <f t="shared" ref="I190:I192" si="126">C190+E190</f>
        <v>0</v>
      </c>
      <c r="J190" s="63">
        <f t="shared" ref="J190:J192" si="127">D190+F190</f>
        <v>42405.023999999998</v>
      </c>
      <c r="K190" s="63">
        <f t="shared" ref="K190:K192" si="128">J190-I190</f>
        <v>42405.023999999998</v>
      </c>
      <c r="L190" s="52">
        <f t="shared" ref="L190:L192" si="129">IF(I190&gt;0,J190/I190*100,0)</f>
        <v>0</v>
      </c>
    </row>
    <row r="191" spans="1:12" ht="42.75" x14ac:dyDescent="0.2">
      <c r="A191" s="44" t="s">
        <v>680</v>
      </c>
      <c r="B191" s="155" t="s">
        <v>681</v>
      </c>
      <c r="C191" s="51"/>
      <c r="D191" s="51"/>
      <c r="E191" s="51"/>
      <c r="F191" s="63">
        <f>F192</f>
        <v>42405.023999999998</v>
      </c>
      <c r="G191" s="51"/>
      <c r="H191" s="51"/>
      <c r="I191" s="51">
        <f t="shared" si="126"/>
        <v>0</v>
      </c>
      <c r="J191" s="63">
        <f t="shared" si="127"/>
        <v>42405.023999999998</v>
      </c>
      <c r="K191" s="63">
        <f t="shared" si="128"/>
        <v>42405.023999999998</v>
      </c>
      <c r="L191" s="52">
        <f t="shared" si="129"/>
        <v>0</v>
      </c>
    </row>
    <row r="192" spans="1:12" ht="30" x14ac:dyDescent="0.2">
      <c r="A192" s="36" t="s">
        <v>682</v>
      </c>
      <c r="B192" s="68" t="s">
        <v>683</v>
      </c>
      <c r="C192" s="51"/>
      <c r="D192" s="51"/>
      <c r="E192" s="51"/>
      <c r="F192" s="51">
        <v>42405.023999999998</v>
      </c>
      <c r="G192" s="51"/>
      <c r="H192" s="51"/>
      <c r="I192" s="51">
        <f t="shared" si="126"/>
        <v>0</v>
      </c>
      <c r="J192" s="51">
        <f t="shared" si="127"/>
        <v>42405.023999999998</v>
      </c>
      <c r="K192" s="51">
        <f t="shared" si="128"/>
        <v>42405.023999999998</v>
      </c>
      <c r="L192" s="52">
        <f t="shared" si="129"/>
        <v>0</v>
      </c>
    </row>
    <row r="193" spans="1:12" ht="3.75" customHeight="1" x14ac:dyDescent="0.2">
      <c r="A193" s="36"/>
      <c r="B193" s="17"/>
      <c r="C193" s="51"/>
      <c r="D193" s="51"/>
      <c r="E193" s="51"/>
      <c r="F193" s="51"/>
      <c r="G193" s="51"/>
      <c r="H193" s="51"/>
      <c r="I193" s="51">
        <f t="shared" ref="I193:I203" si="130">C193+E193</f>
        <v>0</v>
      </c>
      <c r="J193" s="51">
        <f t="shared" ref="J193:J203" si="131">D193+F193</f>
        <v>0</v>
      </c>
      <c r="K193" s="51">
        <f t="shared" si="56"/>
        <v>0</v>
      </c>
      <c r="L193" s="52">
        <f t="shared" si="67"/>
        <v>0</v>
      </c>
    </row>
    <row r="194" spans="1:12" s="4" customFormat="1" ht="18.75" customHeight="1" x14ac:dyDescent="0.2">
      <c r="A194" s="36"/>
      <c r="B194" s="85" t="s">
        <v>504</v>
      </c>
      <c r="C194" s="55">
        <f t="shared" ref="C194:H194" si="132">C153+C154</f>
        <v>6137030.5070000011</v>
      </c>
      <c r="D194" s="55">
        <f t="shared" si="132"/>
        <v>6953069.5290000001</v>
      </c>
      <c r="E194" s="55">
        <f t="shared" si="132"/>
        <v>360750.576</v>
      </c>
      <c r="F194" s="55">
        <f t="shared" si="132"/>
        <v>454052.038</v>
      </c>
      <c r="G194" s="55">
        <f t="shared" si="132"/>
        <v>103906.88799999999</v>
      </c>
      <c r="H194" s="55">
        <f t="shared" si="132"/>
        <v>88093.755999999994</v>
      </c>
      <c r="I194" s="49">
        <f t="shared" si="130"/>
        <v>6497781.0830000015</v>
      </c>
      <c r="J194" s="49">
        <f t="shared" si="131"/>
        <v>7407121.5669999998</v>
      </c>
      <c r="K194" s="49">
        <f t="shared" ref="K194:K281" si="133">J194-I194</f>
        <v>909340.48399999831</v>
      </c>
      <c r="L194" s="50">
        <f>IF(I194&gt;0,J194/I194*100,0)</f>
        <v>113.99463097301148</v>
      </c>
    </row>
    <row r="195" spans="1:12" s="4" customFormat="1" x14ac:dyDescent="0.2">
      <c r="A195" s="36"/>
      <c r="B195" s="85" t="s">
        <v>5</v>
      </c>
      <c r="C195" s="55"/>
      <c r="D195" s="55"/>
      <c r="E195" s="49"/>
      <c r="F195" s="49"/>
      <c r="G195" s="49"/>
      <c r="H195" s="49"/>
      <c r="I195" s="49">
        <f t="shared" si="130"/>
        <v>0</v>
      </c>
      <c r="J195" s="49">
        <f t="shared" ref="J195:J200" si="134">D195+F195</f>
        <v>0</v>
      </c>
      <c r="K195" s="49">
        <f t="shared" ref="K195:K200" si="135">J195-I195</f>
        <v>0</v>
      </c>
      <c r="L195" s="50">
        <f t="shared" ref="L195:L200" si="136">IF(I195&gt;0,J195/I195*100,0)</f>
        <v>0</v>
      </c>
    </row>
    <row r="196" spans="1:12" s="4" customFormat="1" ht="18.75" customHeight="1" x14ac:dyDescent="0.2">
      <c r="A196" s="36"/>
      <c r="B196" s="85" t="s">
        <v>302</v>
      </c>
      <c r="C196" s="55">
        <f t="shared" ref="C196:H197" si="137">C153</f>
        <v>5246531.7690000013</v>
      </c>
      <c r="D196" s="55">
        <f t="shared" si="137"/>
        <v>5767651.2489999998</v>
      </c>
      <c r="E196" s="55">
        <f t="shared" si="137"/>
        <v>296181.16399999999</v>
      </c>
      <c r="F196" s="55">
        <f t="shared" si="137"/>
        <v>302640.82699999999</v>
      </c>
      <c r="G196" s="55">
        <f t="shared" si="137"/>
        <v>103906.88799999999</v>
      </c>
      <c r="H196" s="55">
        <f t="shared" si="137"/>
        <v>88093.755999999994</v>
      </c>
      <c r="I196" s="49">
        <f t="shared" si="130"/>
        <v>5542712.9330000011</v>
      </c>
      <c r="J196" s="49">
        <f t="shared" si="134"/>
        <v>6070292.0759999994</v>
      </c>
      <c r="K196" s="49">
        <f t="shared" si="135"/>
        <v>527579.14299999829</v>
      </c>
      <c r="L196" s="50">
        <f t="shared" si="136"/>
        <v>109.51842805819723</v>
      </c>
    </row>
    <row r="197" spans="1:12" s="4" customFormat="1" ht="19.5" customHeight="1" x14ac:dyDescent="0.2">
      <c r="A197" s="36"/>
      <c r="B197" s="85" t="s">
        <v>303</v>
      </c>
      <c r="C197" s="55">
        <f t="shared" si="137"/>
        <v>890498.7379999999</v>
      </c>
      <c r="D197" s="55">
        <f t="shared" si="137"/>
        <v>1185418.28</v>
      </c>
      <c r="E197" s="55">
        <f t="shared" si="137"/>
        <v>64569.411999999997</v>
      </c>
      <c r="F197" s="55">
        <f t="shared" si="137"/>
        <v>151411.21100000001</v>
      </c>
      <c r="G197" s="55">
        <f t="shared" si="137"/>
        <v>0</v>
      </c>
      <c r="H197" s="55">
        <f t="shared" si="137"/>
        <v>0</v>
      </c>
      <c r="I197" s="49">
        <f t="shared" si="130"/>
        <v>955068.14999999991</v>
      </c>
      <c r="J197" s="49">
        <f t="shared" si="134"/>
        <v>1336829.4909999999</v>
      </c>
      <c r="K197" s="49">
        <f t="shared" si="135"/>
        <v>381761.34100000001</v>
      </c>
      <c r="L197" s="50">
        <f t="shared" si="136"/>
        <v>139.97215706544083</v>
      </c>
    </row>
    <row r="198" spans="1:12" s="4" customFormat="1" x14ac:dyDescent="0.2">
      <c r="A198" s="36"/>
      <c r="B198" s="88" t="s">
        <v>304</v>
      </c>
      <c r="C198" s="55"/>
      <c r="D198" s="55"/>
      <c r="E198" s="49"/>
      <c r="F198" s="49"/>
      <c r="G198" s="49"/>
      <c r="H198" s="49"/>
      <c r="I198" s="49">
        <f t="shared" si="130"/>
        <v>0</v>
      </c>
      <c r="J198" s="49">
        <f t="shared" si="134"/>
        <v>0</v>
      </c>
      <c r="K198" s="49">
        <f t="shared" si="135"/>
        <v>0</v>
      </c>
      <c r="L198" s="50">
        <f t="shared" si="136"/>
        <v>0</v>
      </c>
    </row>
    <row r="199" spans="1:12" s="4" customFormat="1" ht="18" customHeight="1" x14ac:dyDescent="0.2">
      <c r="A199" s="36"/>
      <c r="B199" s="88" t="s">
        <v>305</v>
      </c>
      <c r="C199" s="94">
        <f>C164+C156</f>
        <v>18097.690000000002</v>
      </c>
      <c r="D199" s="94">
        <f>D164+D156</f>
        <v>6100.2820000000002</v>
      </c>
      <c r="E199" s="61"/>
      <c r="F199" s="61"/>
      <c r="G199" s="61"/>
      <c r="H199" s="61"/>
      <c r="I199" s="61">
        <f>C199+E199</f>
        <v>18097.690000000002</v>
      </c>
      <c r="J199" s="61">
        <f t="shared" si="134"/>
        <v>6100.2820000000002</v>
      </c>
      <c r="K199" s="61">
        <f t="shared" si="135"/>
        <v>-11997.408000000003</v>
      </c>
      <c r="L199" s="62">
        <f t="shared" si="136"/>
        <v>33.707517368238705</v>
      </c>
    </row>
    <row r="200" spans="1:12" s="4" customFormat="1" ht="18.75" customHeight="1" x14ac:dyDescent="0.2">
      <c r="A200" s="36"/>
      <c r="B200" s="88" t="s">
        <v>475</v>
      </c>
      <c r="C200" s="94">
        <f t="shared" ref="C200:H200" si="138">C158+C166</f>
        <v>872401.04799999995</v>
      </c>
      <c r="D200" s="94">
        <f t="shared" si="138"/>
        <v>1179317.9980000001</v>
      </c>
      <c r="E200" s="94">
        <f t="shared" si="138"/>
        <v>64569.411999999997</v>
      </c>
      <c r="F200" s="94">
        <f>F158+F166</f>
        <v>109006.18700000001</v>
      </c>
      <c r="G200" s="94">
        <f t="shared" si="138"/>
        <v>0</v>
      </c>
      <c r="H200" s="94">
        <f t="shared" si="138"/>
        <v>0</v>
      </c>
      <c r="I200" s="61">
        <f t="shared" si="130"/>
        <v>936970.46</v>
      </c>
      <c r="J200" s="61">
        <f t="shared" si="134"/>
        <v>1288324.1850000001</v>
      </c>
      <c r="K200" s="61">
        <f t="shared" si="135"/>
        <v>351353.72500000009</v>
      </c>
      <c r="L200" s="62">
        <f t="shared" si="136"/>
        <v>137.49891165192125</v>
      </c>
    </row>
    <row r="201" spans="1:12" s="4" customFormat="1" ht="46.5" customHeight="1" x14ac:dyDescent="0.2">
      <c r="A201" s="36"/>
      <c r="B201" s="156" t="s">
        <v>684</v>
      </c>
      <c r="C201" s="94"/>
      <c r="D201" s="94"/>
      <c r="E201" s="94"/>
      <c r="F201" s="94">
        <f>F190</f>
        <v>42405.023999999998</v>
      </c>
      <c r="G201" s="94"/>
      <c r="H201" s="94"/>
      <c r="I201" s="61">
        <f t="shared" ref="I201" si="139">C201+E201</f>
        <v>0</v>
      </c>
      <c r="J201" s="61">
        <f t="shared" ref="J201" si="140">D201+F201</f>
        <v>42405.023999999998</v>
      </c>
      <c r="K201" s="61">
        <f t="shared" ref="K201" si="141">J201-I201</f>
        <v>42405.023999999998</v>
      </c>
      <c r="L201" s="62">
        <f t="shared" ref="L201" si="142">IF(I201&gt;0,J201/I201*100,0)</f>
        <v>0</v>
      </c>
    </row>
    <row r="202" spans="1:12" s="2" customFormat="1" ht="21" customHeight="1" x14ac:dyDescent="0.2">
      <c r="A202" s="16"/>
      <c r="B202" s="19" t="s">
        <v>27</v>
      </c>
      <c r="C202" s="51"/>
      <c r="D202" s="51"/>
      <c r="E202" s="51"/>
      <c r="F202" s="51"/>
      <c r="G202" s="51"/>
      <c r="H202" s="51"/>
      <c r="I202" s="51">
        <f t="shared" si="130"/>
        <v>0</v>
      </c>
      <c r="J202" s="51">
        <f t="shared" si="131"/>
        <v>0</v>
      </c>
      <c r="K202" s="51">
        <f t="shared" si="133"/>
        <v>0</v>
      </c>
      <c r="L202" s="52">
        <f t="shared" si="67"/>
        <v>0</v>
      </c>
    </row>
    <row r="203" spans="1:12" s="2" customFormat="1" ht="3.75" customHeight="1" x14ac:dyDescent="0.2">
      <c r="A203" s="16"/>
      <c r="B203" s="20"/>
      <c r="C203" s="49"/>
      <c r="D203" s="49"/>
      <c r="E203" s="51"/>
      <c r="F203" s="51"/>
      <c r="G203" s="51"/>
      <c r="H203" s="51"/>
      <c r="I203" s="51">
        <f t="shared" si="130"/>
        <v>0</v>
      </c>
      <c r="J203" s="51">
        <f t="shared" si="131"/>
        <v>0</v>
      </c>
      <c r="K203" s="51">
        <f t="shared" si="133"/>
        <v>0</v>
      </c>
      <c r="L203" s="52">
        <f t="shared" si="67"/>
        <v>0</v>
      </c>
    </row>
    <row r="204" spans="1:12" s="10" customFormat="1" ht="20.25" customHeight="1" x14ac:dyDescent="0.2">
      <c r="A204" s="15" t="s">
        <v>233</v>
      </c>
      <c r="B204" s="21" t="s">
        <v>7</v>
      </c>
      <c r="C204" s="56">
        <f>C205+C206+C207</f>
        <v>373898.97600000002</v>
      </c>
      <c r="D204" s="56">
        <f>D205+D206+D207</f>
        <v>505180.34300000005</v>
      </c>
      <c r="E204" s="56">
        <f>E205+E206+E207</f>
        <v>23381.407999999999</v>
      </c>
      <c r="F204" s="56">
        <f>F205+F206+F207</f>
        <v>13854.285</v>
      </c>
      <c r="G204" s="56">
        <f t="shared" ref="G204:H204" si="143">G205+G206+G207</f>
        <v>7026.6859999999997</v>
      </c>
      <c r="H204" s="56">
        <f t="shared" si="143"/>
        <v>5001.4709999999995</v>
      </c>
      <c r="I204" s="56">
        <f>I205+I206+I207</f>
        <v>397280.38400000002</v>
      </c>
      <c r="J204" s="56">
        <f>J205+J206+J207</f>
        <v>519034.62800000003</v>
      </c>
      <c r="K204" s="49">
        <f t="shared" si="133"/>
        <v>121754.24400000001</v>
      </c>
      <c r="L204" s="50">
        <f t="shared" si="67"/>
        <v>130.64693070775928</v>
      </c>
    </row>
    <row r="205" spans="1:12" s="10" customFormat="1" ht="60" x14ac:dyDescent="0.2">
      <c r="A205" s="163" t="s">
        <v>527</v>
      </c>
      <c r="B205" s="139" t="s">
        <v>528</v>
      </c>
      <c r="C205" s="96">
        <v>40003.688000000002</v>
      </c>
      <c r="D205" s="96">
        <v>53347.417999999998</v>
      </c>
      <c r="E205" s="96"/>
      <c r="F205" s="96"/>
      <c r="G205" s="96"/>
      <c r="H205" s="96"/>
      <c r="I205" s="61">
        <f>C205+E205</f>
        <v>40003.688000000002</v>
      </c>
      <c r="J205" s="61">
        <f t="shared" ref="J205" si="144">D205+F205</f>
        <v>53347.417999999998</v>
      </c>
      <c r="K205" s="61">
        <f t="shared" ref="K205" si="145">J205-I205</f>
        <v>13343.729999999996</v>
      </c>
      <c r="L205" s="62">
        <f t="shared" ref="L205" si="146">IF(I205&gt;0,J205/I205*100,0)</f>
        <v>133.35624955379112</v>
      </c>
    </row>
    <row r="206" spans="1:12" s="10" customFormat="1" ht="30" x14ac:dyDescent="0.2">
      <c r="A206" s="163" t="s">
        <v>525</v>
      </c>
      <c r="B206" s="22" t="s">
        <v>526</v>
      </c>
      <c r="C206" s="96">
        <v>330198.61200000002</v>
      </c>
      <c r="D206" s="96">
        <v>450046.09500000003</v>
      </c>
      <c r="E206" s="96">
        <v>23381.407999999999</v>
      </c>
      <c r="F206" s="96">
        <v>13854.285</v>
      </c>
      <c r="G206" s="96">
        <v>7026.6859999999997</v>
      </c>
      <c r="H206" s="96">
        <v>5001.4709999999995</v>
      </c>
      <c r="I206" s="61">
        <f t="shared" ref="I206" si="147">C206+E206</f>
        <v>353580.02</v>
      </c>
      <c r="J206" s="61">
        <f t="shared" ref="J206" si="148">D206+F206</f>
        <v>463900.38</v>
      </c>
      <c r="K206" s="61">
        <f t="shared" si="133"/>
        <v>110320.35999999999</v>
      </c>
      <c r="L206" s="62">
        <f t="shared" si="67"/>
        <v>131.20095982799026</v>
      </c>
    </row>
    <row r="207" spans="1:12" s="10" customFormat="1" x14ac:dyDescent="0.2">
      <c r="A207" s="163" t="s">
        <v>234</v>
      </c>
      <c r="B207" s="22" t="s">
        <v>320</v>
      </c>
      <c r="C207" s="96">
        <v>3696.6759999999999</v>
      </c>
      <c r="D207" s="96">
        <v>1786.83</v>
      </c>
      <c r="E207" s="96"/>
      <c r="F207" s="96"/>
      <c r="G207" s="51"/>
      <c r="H207" s="51"/>
      <c r="I207" s="61">
        <f t="shared" ref="I207:I241" si="149">C207+E207</f>
        <v>3696.6759999999999</v>
      </c>
      <c r="J207" s="61">
        <f t="shared" ref="J207" si="150">D207+F207</f>
        <v>1786.83</v>
      </c>
      <c r="K207" s="61">
        <f t="shared" si="133"/>
        <v>-1909.846</v>
      </c>
      <c r="L207" s="62">
        <f t="shared" si="67"/>
        <v>48.336126833944867</v>
      </c>
    </row>
    <row r="208" spans="1:12" s="2" customFormat="1" ht="5.25" customHeight="1" x14ac:dyDescent="0.2">
      <c r="A208" s="163"/>
      <c r="B208" s="23"/>
      <c r="C208" s="7"/>
      <c r="D208" s="7"/>
      <c r="E208" s="51"/>
      <c r="F208" s="51"/>
      <c r="G208" s="51"/>
      <c r="H208" s="51"/>
      <c r="I208" s="51">
        <f t="shared" si="149"/>
        <v>0</v>
      </c>
      <c r="J208" s="51">
        <f t="shared" ref="J208:J274" si="151">D208+F208</f>
        <v>0</v>
      </c>
      <c r="K208" s="51">
        <f t="shared" si="133"/>
        <v>0</v>
      </c>
      <c r="L208" s="52">
        <f t="shared" si="67"/>
        <v>0</v>
      </c>
    </row>
    <row r="209" spans="1:12" s="10" customFormat="1" ht="20.25" customHeight="1" x14ac:dyDescent="0.2">
      <c r="A209" s="15" t="s">
        <v>235</v>
      </c>
      <c r="B209" s="21" t="s">
        <v>28</v>
      </c>
      <c r="C209" s="56">
        <f>C210+C211+C215+C219+C222+C223+C228+C232+C236+C241+C224+C242+C251</f>
        <v>1917964.4779999999</v>
      </c>
      <c r="D209" s="56">
        <f>D210+D211+D215+D219+D222+D223+D228+D232+D236+D241+D224+D242+D251+D237+D243+D255+D259</f>
        <v>2335058.8589999997</v>
      </c>
      <c r="E209" s="56">
        <f>E210+E211+E215+E219+E222+E223+E228+E232+E236+E241+E224+E242+E247+E251</f>
        <v>264383.75400000002</v>
      </c>
      <c r="F209" s="56">
        <f>F210+F211+F215+F219+F222+F223+F228+F232+F236+F241+F224+F242+F247+F251+F237+F243+F255</f>
        <v>274608.66600000003</v>
      </c>
      <c r="G209" s="56">
        <f>G210+G211+G215+G219+G222+G223+G228+G232+G236+G241+G224+G247+G251+G242</f>
        <v>120942.98799999998</v>
      </c>
      <c r="H209" s="56">
        <f>H210+H211+H215+H219+H222+H223+H228+H232+H236+H241+H224+H242+H247+H251+H237+H243+H255</f>
        <v>84414.969000000012</v>
      </c>
      <c r="I209" s="49">
        <f t="shared" si="149"/>
        <v>2182348.2319999998</v>
      </c>
      <c r="J209" s="49">
        <f t="shared" si="151"/>
        <v>2609667.5249999999</v>
      </c>
      <c r="K209" s="49">
        <f t="shared" si="133"/>
        <v>427319.29300000006</v>
      </c>
      <c r="L209" s="50">
        <f t="shared" si="67"/>
        <v>119.58071066451141</v>
      </c>
    </row>
    <row r="210" spans="1:12" s="10" customFormat="1" ht="20.25" customHeight="1" x14ac:dyDescent="0.2">
      <c r="A210" s="47" t="s">
        <v>236</v>
      </c>
      <c r="B210" s="126" t="s">
        <v>321</v>
      </c>
      <c r="C210" s="96">
        <v>543836.04399999999</v>
      </c>
      <c r="D210" s="96">
        <v>680205.071</v>
      </c>
      <c r="E210" s="96">
        <v>87075.286999999997</v>
      </c>
      <c r="F210" s="96">
        <v>96624.260000000009</v>
      </c>
      <c r="G210" s="96">
        <v>52859.582999999999</v>
      </c>
      <c r="H210" s="96">
        <v>43928.800000000003</v>
      </c>
      <c r="I210" s="61">
        <f t="shared" si="149"/>
        <v>630911.33100000001</v>
      </c>
      <c r="J210" s="61">
        <f t="shared" si="151"/>
        <v>776829.33100000001</v>
      </c>
      <c r="K210" s="61">
        <f t="shared" si="133"/>
        <v>145918</v>
      </c>
      <c r="L210" s="62">
        <f t="shared" si="67"/>
        <v>123.12813113828827</v>
      </c>
    </row>
    <row r="211" spans="1:12" s="10" customFormat="1" ht="30" x14ac:dyDescent="0.2">
      <c r="A211" s="47" t="s">
        <v>237</v>
      </c>
      <c r="B211" s="126" t="s">
        <v>529</v>
      </c>
      <c r="C211" s="96">
        <f t="shared" ref="C211:H211" si="152">C213+C214</f>
        <v>247640.682</v>
      </c>
      <c r="D211" s="96">
        <f t="shared" si="152"/>
        <v>304951.76300000004</v>
      </c>
      <c r="E211" s="96">
        <f t="shared" si="152"/>
        <v>88781.744999999995</v>
      </c>
      <c r="F211" s="96">
        <f t="shared" si="152"/>
        <v>62347.861000000004</v>
      </c>
      <c r="G211" s="96">
        <f t="shared" si="152"/>
        <v>57728.947</v>
      </c>
      <c r="H211" s="96">
        <f t="shared" si="152"/>
        <v>16802.201000000001</v>
      </c>
      <c r="I211" s="61">
        <f t="shared" si="149"/>
        <v>336422.42700000003</v>
      </c>
      <c r="J211" s="61">
        <f t="shared" si="151"/>
        <v>367299.62400000007</v>
      </c>
      <c r="K211" s="61">
        <f t="shared" si="133"/>
        <v>30877.197000000044</v>
      </c>
      <c r="L211" s="62">
        <f t="shared" ref="L211:L242" si="153">IF(I211&gt;0,J211/I211*100,0)</f>
        <v>109.17810304008061</v>
      </c>
    </row>
    <row r="212" spans="1:12" s="10" customFormat="1" ht="20.25" customHeight="1" x14ac:dyDescent="0.2">
      <c r="A212" s="15"/>
      <c r="B212" s="127" t="s">
        <v>5</v>
      </c>
      <c r="C212" s="96"/>
      <c r="D212" s="96"/>
      <c r="E212" s="96"/>
      <c r="F212" s="96"/>
      <c r="G212" s="96"/>
      <c r="H212" s="96"/>
      <c r="I212" s="61">
        <f t="shared" si="149"/>
        <v>0</v>
      </c>
      <c r="J212" s="61">
        <f t="shared" si="151"/>
        <v>0</v>
      </c>
      <c r="K212" s="61">
        <f t="shared" si="133"/>
        <v>0</v>
      </c>
      <c r="L212" s="62">
        <f t="shared" si="153"/>
        <v>0</v>
      </c>
    </row>
    <row r="213" spans="1:12" s="10" customFormat="1" ht="31.5" customHeight="1" x14ac:dyDescent="0.2">
      <c r="A213" s="47" t="s">
        <v>530</v>
      </c>
      <c r="B213" s="82" t="s">
        <v>618</v>
      </c>
      <c r="C213" s="96">
        <v>240236.17800000001</v>
      </c>
      <c r="D213" s="96">
        <v>295807.35200000001</v>
      </c>
      <c r="E213" s="96">
        <v>88497.081999999995</v>
      </c>
      <c r="F213" s="96">
        <v>61762.533000000003</v>
      </c>
      <c r="G213" s="96">
        <v>57728.947</v>
      </c>
      <c r="H213" s="96">
        <v>16802.201000000001</v>
      </c>
      <c r="I213" s="61">
        <f t="shared" si="149"/>
        <v>328733.26</v>
      </c>
      <c r="J213" s="61">
        <f t="shared" si="151"/>
        <v>357569.88500000001</v>
      </c>
      <c r="K213" s="61">
        <f t="shared" si="133"/>
        <v>28836.625</v>
      </c>
      <c r="L213" s="62">
        <f t="shared" si="153"/>
        <v>108.77204363197079</v>
      </c>
    </row>
    <row r="214" spans="1:12" s="10" customFormat="1" ht="65.25" customHeight="1" x14ac:dyDescent="0.2">
      <c r="A214" s="47" t="s">
        <v>531</v>
      </c>
      <c r="B214" s="109" t="s">
        <v>685</v>
      </c>
      <c r="C214" s="96">
        <v>7404.5039999999999</v>
      </c>
      <c r="D214" s="96">
        <v>9144.4110000000001</v>
      </c>
      <c r="E214" s="96">
        <v>284.66300000000001</v>
      </c>
      <c r="F214" s="96">
        <v>585.32799999999997</v>
      </c>
      <c r="G214" s="96"/>
      <c r="H214" s="96"/>
      <c r="I214" s="61">
        <f t="shared" si="149"/>
        <v>7689.1669999999995</v>
      </c>
      <c r="J214" s="61">
        <f t="shared" si="151"/>
        <v>9729.7389999999996</v>
      </c>
      <c r="K214" s="61">
        <f t="shared" si="133"/>
        <v>2040.5720000000001</v>
      </c>
      <c r="L214" s="62">
        <f t="shared" si="153"/>
        <v>126.53827131079349</v>
      </c>
    </row>
    <row r="215" spans="1:12" s="10" customFormat="1" ht="30" x14ac:dyDescent="0.2">
      <c r="A215" s="47" t="s">
        <v>532</v>
      </c>
      <c r="B215" s="111" t="s">
        <v>533</v>
      </c>
      <c r="C215" s="96">
        <f>C217+C218</f>
        <v>715190.13399999996</v>
      </c>
      <c r="D215" s="96">
        <f>D217+D218</f>
        <v>848163.13400000008</v>
      </c>
      <c r="E215" s="96"/>
      <c r="F215" s="96"/>
      <c r="G215" s="96"/>
      <c r="H215" s="96"/>
      <c r="I215" s="61">
        <f t="shared" si="149"/>
        <v>715190.13399999996</v>
      </c>
      <c r="J215" s="61">
        <f t="shared" si="151"/>
        <v>848163.13400000008</v>
      </c>
      <c r="K215" s="61">
        <f t="shared" si="133"/>
        <v>132973.00000000012</v>
      </c>
      <c r="L215" s="62">
        <f t="shared" si="153"/>
        <v>118.59267818143589</v>
      </c>
    </row>
    <row r="216" spans="1:12" s="10" customFormat="1" ht="20.25" customHeight="1" x14ac:dyDescent="0.2">
      <c r="A216" s="15"/>
      <c r="B216" s="127" t="s">
        <v>5</v>
      </c>
      <c r="C216" s="96"/>
      <c r="D216" s="96"/>
      <c r="E216" s="96"/>
      <c r="F216" s="96"/>
      <c r="G216" s="96"/>
      <c r="H216" s="96"/>
      <c r="I216" s="61">
        <f t="shared" si="149"/>
        <v>0</v>
      </c>
      <c r="J216" s="61">
        <f t="shared" si="151"/>
        <v>0</v>
      </c>
      <c r="K216" s="61">
        <f t="shared" si="133"/>
        <v>0</v>
      </c>
      <c r="L216" s="62">
        <f t="shared" si="153"/>
        <v>0</v>
      </c>
    </row>
    <row r="217" spans="1:12" s="10" customFormat="1" ht="32.25" customHeight="1" x14ac:dyDescent="0.2">
      <c r="A217" s="47" t="s">
        <v>534</v>
      </c>
      <c r="B217" s="109" t="s">
        <v>686</v>
      </c>
      <c r="C217" s="96">
        <v>700069.23499999999</v>
      </c>
      <c r="D217" s="96">
        <v>830316.85900000005</v>
      </c>
      <c r="E217" s="96"/>
      <c r="F217" s="96"/>
      <c r="G217" s="96"/>
      <c r="H217" s="96"/>
      <c r="I217" s="61">
        <f t="shared" si="149"/>
        <v>700069.23499999999</v>
      </c>
      <c r="J217" s="61">
        <f t="shared" si="151"/>
        <v>830316.85900000005</v>
      </c>
      <c r="K217" s="61">
        <f t="shared" si="133"/>
        <v>130247.62400000007</v>
      </c>
      <c r="L217" s="62">
        <f t="shared" si="153"/>
        <v>118.60496326481196</v>
      </c>
    </row>
    <row r="218" spans="1:12" s="10" customFormat="1" ht="60" x14ac:dyDescent="0.2">
      <c r="A218" s="47" t="s">
        <v>535</v>
      </c>
      <c r="B218" s="109" t="s">
        <v>687</v>
      </c>
      <c r="C218" s="96">
        <v>15120.898999999999</v>
      </c>
      <c r="D218" s="96">
        <v>17846.275000000001</v>
      </c>
      <c r="E218" s="96"/>
      <c r="F218" s="96"/>
      <c r="G218" s="96"/>
      <c r="H218" s="96"/>
      <c r="I218" s="61">
        <f t="shared" si="149"/>
        <v>15120.898999999999</v>
      </c>
      <c r="J218" s="61">
        <f t="shared" si="151"/>
        <v>17846.275000000001</v>
      </c>
      <c r="K218" s="61">
        <f t="shared" si="133"/>
        <v>2725.376000000002</v>
      </c>
      <c r="L218" s="62">
        <f t="shared" si="153"/>
        <v>118.02390188572784</v>
      </c>
    </row>
    <row r="219" spans="1:12" s="10" customFormat="1" ht="111" customHeight="1" x14ac:dyDescent="0.2">
      <c r="A219" s="47" t="s">
        <v>536</v>
      </c>
      <c r="B219" s="97" t="s">
        <v>688</v>
      </c>
      <c r="C219" s="96">
        <f t="shared" ref="C219:H219" si="154">C221</f>
        <v>0</v>
      </c>
      <c r="D219" s="96">
        <f t="shared" si="154"/>
        <v>13308.159</v>
      </c>
      <c r="E219" s="96">
        <f t="shared" si="154"/>
        <v>0</v>
      </c>
      <c r="F219" s="96">
        <f t="shared" si="154"/>
        <v>890</v>
      </c>
      <c r="G219" s="96">
        <f t="shared" si="154"/>
        <v>0</v>
      </c>
      <c r="H219" s="96">
        <f t="shared" si="154"/>
        <v>890</v>
      </c>
      <c r="I219" s="61">
        <f t="shared" si="149"/>
        <v>0</v>
      </c>
      <c r="J219" s="61">
        <f t="shared" si="151"/>
        <v>14198.159</v>
      </c>
      <c r="K219" s="61">
        <f t="shared" si="133"/>
        <v>14198.159</v>
      </c>
      <c r="L219" s="62">
        <f t="shared" si="153"/>
        <v>0</v>
      </c>
    </row>
    <row r="220" spans="1:12" s="10" customFormat="1" x14ac:dyDescent="0.2">
      <c r="A220" s="47"/>
      <c r="B220" s="82" t="s">
        <v>5</v>
      </c>
      <c r="C220" s="96"/>
      <c r="D220" s="96"/>
      <c r="E220" s="96"/>
      <c r="F220" s="96"/>
      <c r="G220" s="96"/>
      <c r="H220" s="96"/>
      <c r="I220" s="61">
        <f t="shared" si="149"/>
        <v>0</v>
      </c>
      <c r="J220" s="61">
        <f t="shared" si="151"/>
        <v>0</v>
      </c>
      <c r="K220" s="61">
        <f t="shared" si="133"/>
        <v>0</v>
      </c>
      <c r="L220" s="62">
        <f t="shared" si="153"/>
        <v>0</v>
      </c>
    </row>
    <row r="221" spans="1:12" s="10" customFormat="1" ht="126" customHeight="1" x14ac:dyDescent="0.2">
      <c r="A221" s="47" t="s">
        <v>537</v>
      </c>
      <c r="B221" s="140" t="s">
        <v>689</v>
      </c>
      <c r="C221" s="96"/>
      <c r="D221" s="96">
        <v>13308.159</v>
      </c>
      <c r="E221" s="96"/>
      <c r="F221" s="96">
        <v>890</v>
      </c>
      <c r="G221" s="96"/>
      <c r="H221" s="96">
        <v>890</v>
      </c>
      <c r="I221" s="61">
        <f t="shared" si="149"/>
        <v>0</v>
      </c>
      <c r="J221" s="61">
        <f t="shared" si="151"/>
        <v>14198.159</v>
      </c>
      <c r="K221" s="61">
        <f t="shared" si="133"/>
        <v>14198.159</v>
      </c>
      <c r="L221" s="62">
        <f t="shared" si="153"/>
        <v>0</v>
      </c>
    </row>
    <row r="222" spans="1:12" s="10" customFormat="1" ht="30" x14ac:dyDescent="0.2">
      <c r="A222" s="47" t="s">
        <v>538</v>
      </c>
      <c r="B222" s="126" t="s">
        <v>506</v>
      </c>
      <c r="C222" s="96">
        <v>40970.076999999997</v>
      </c>
      <c r="D222" s="96">
        <v>45476.476000000002</v>
      </c>
      <c r="E222" s="96">
        <v>9473.0679999999993</v>
      </c>
      <c r="F222" s="96">
        <v>6313.8639999999996</v>
      </c>
      <c r="G222" s="96">
        <v>1092.511</v>
      </c>
      <c r="H222" s="96"/>
      <c r="I222" s="61">
        <f t="shared" si="149"/>
        <v>50443.144999999997</v>
      </c>
      <c r="J222" s="61">
        <f t="shared" si="151"/>
        <v>51790.340000000004</v>
      </c>
      <c r="K222" s="61">
        <f t="shared" si="133"/>
        <v>1347.195000000007</v>
      </c>
      <c r="L222" s="62">
        <f t="shared" si="153"/>
        <v>102.6707196785609</v>
      </c>
    </row>
    <row r="223" spans="1:12" s="10" customFormat="1" x14ac:dyDescent="0.2">
      <c r="A223" s="47" t="s">
        <v>539</v>
      </c>
      <c r="B223" s="97" t="s">
        <v>507</v>
      </c>
      <c r="C223" s="96">
        <v>79801.850999999995</v>
      </c>
      <c r="D223" s="96">
        <v>90157.278999999995</v>
      </c>
      <c r="E223" s="96">
        <v>11614.807000000001</v>
      </c>
      <c r="F223" s="96">
        <v>11873.105</v>
      </c>
      <c r="G223" s="96">
        <v>4221.5569999999998</v>
      </c>
      <c r="H223" s="96">
        <v>391.70699999999999</v>
      </c>
      <c r="I223" s="61">
        <f t="shared" si="149"/>
        <v>91416.657999999996</v>
      </c>
      <c r="J223" s="61">
        <f t="shared" si="151"/>
        <v>102030.38399999999</v>
      </c>
      <c r="K223" s="61">
        <f t="shared" si="133"/>
        <v>10613.725999999995</v>
      </c>
      <c r="L223" s="62">
        <f t="shared" si="153"/>
        <v>111.61027566770161</v>
      </c>
    </row>
    <row r="224" spans="1:12" s="10" customFormat="1" ht="30" x14ac:dyDescent="0.2">
      <c r="A224" s="47" t="s">
        <v>238</v>
      </c>
      <c r="B224" s="97" t="s">
        <v>550</v>
      </c>
      <c r="C224" s="96">
        <f>C226+C227</f>
        <v>239295.378</v>
      </c>
      <c r="D224" s="96">
        <f>D226+D227</f>
        <v>267849.29499999998</v>
      </c>
      <c r="E224" s="96">
        <f t="shared" ref="E224:H224" si="155">E226+E227</f>
        <v>59171.77</v>
      </c>
      <c r="F224" s="96">
        <f t="shared" si="155"/>
        <v>46884.495999999999</v>
      </c>
      <c r="G224" s="96">
        <f t="shared" si="155"/>
        <v>501.37</v>
      </c>
      <c r="H224" s="96">
        <f t="shared" si="155"/>
        <v>1413.9649999999999</v>
      </c>
      <c r="I224" s="61">
        <f t="shared" ref="I224:I227" si="156">C224+E224</f>
        <v>298467.14799999999</v>
      </c>
      <c r="J224" s="61">
        <f t="shared" ref="J224:J227" si="157">D224+F224</f>
        <v>314733.79099999997</v>
      </c>
      <c r="K224" s="61">
        <f t="shared" ref="K224:K227" si="158">J224-I224</f>
        <v>16266.642999999982</v>
      </c>
      <c r="L224" s="62">
        <f t="shared" ref="L224:L227" si="159">IF(I224&gt;0,J224/I224*100,0)</f>
        <v>105.45006145869024</v>
      </c>
    </row>
    <row r="225" spans="1:12" s="10" customFormat="1" x14ac:dyDescent="0.2">
      <c r="A225" s="47"/>
      <c r="B225" s="82" t="s">
        <v>5</v>
      </c>
      <c r="C225" s="96"/>
      <c r="D225" s="96"/>
      <c r="E225" s="96"/>
      <c r="F225" s="96"/>
      <c r="G225" s="96"/>
      <c r="H225" s="96"/>
      <c r="I225" s="61">
        <f t="shared" si="156"/>
        <v>0</v>
      </c>
      <c r="J225" s="61">
        <f t="shared" si="157"/>
        <v>0</v>
      </c>
      <c r="K225" s="61">
        <f t="shared" si="158"/>
        <v>0</v>
      </c>
      <c r="L225" s="62">
        <f t="shared" si="159"/>
        <v>0</v>
      </c>
    </row>
    <row r="226" spans="1:12" s="10" customFormat="1" ht="45" x14ac:dyDescent="0.2">
      <c r="A226" s="47" t="s">
        <v>551</v>
      </c>
      <c r="B226" s="140" t="s">
        <v>552</v>
      </c>
      <c r="C226" s="96">
        <v>213792.109</v>
      </c>
      <c r="D226" s="96">
        <v>237422.33900000001</v>
      </c>
      <c r="E226" s="96">
        <v>59171.77</v>
      </c>
      <c r="F226" s="96">
        <v>46884.495999999999</v>
      </c>
      <c r="G226" s="96">
        <v>501.37</v>
      </c>
      <c r="H226" s="96">
        <v>1413.9649999999999</v>
      </c>
      <c r="I226" s="61">
        <f t="shared" si="156"/>
        <v>272963.87900000002</v>
      </c>
      <c r="J226" s="61">
        <f t="shared" si="157"/>
        <v>284306.83500000002</v>
      </c>
      <c r="K226" s="61">
        <f t="shared" si="158"/>
        <v>11342.956000000006</v>
      </c>
      <c r="L226" s="62">
        <f t="shared" si="159"/>
        <v>104.15547875475495</v>
      </c>
    </row>
    <row r="227" spans="1:12" s="10" customFormat="1" ht="45" x14ac:dyDescent="0.2">
      <c r="A227" s="47" t="s">
        <v>553</v>
      </c>
      <c r="B227" s="140" t="s">
        <v>554</v>
      </c>
      <c r="C227" s="96">
        <v>25503.269</v>
      </c>
      <c r="D227" s="96">
        <v>30426.955999999998</v>
      </c>
      <c r="E227" s="96"/>
      <c r="F227" s="96"/>
      <c r="G227" s="96"/>
      <c r="H227" s="96"/>
      <c r="I227" s="61">
        <f t="shared" si="156"/>
        <v>25503.269</v>
      </c>
      <c r="J227" s="61">
        <f t="shared" si="157"/>
        <v>30426.955999999998</v>
      </c>
      <c r="K227" s="61">
        <f t="shared" si="158"/>
        <v>4923.6869999999981</v>
      </c>
      <c r="L227" s="62">
        <f t="shared" si="159"/>
        <v>119.3061015040856</v>
      </c>
    </row>
    <row r="228" spans="1:12" s="10" customFormat="1" x14ac:dyDescent="0.2">
      <c r="A228" s="47" t="s">
        <v>540</v>
      </c>
      <c r="B228" s="126" t="s">
        <v>324</v>
      </c>
      <c r="C228" s="96">
        <f t="shared" ref="C228:H228" si="160">C230+C231</f>
        <v>34427.409</v>
      </c>
      <c r="D228" s="96">
        <f t="shared" si="160"/>
        <v>42243.718000000008</v>
      </c>
      <c r="E228" s="96">
        <f t="shared" si="160"/>
        <v>413.16300000000001</v>
      </c>
      <c r="F228" s="96">
        <f t="shared" si="160"/>
        <v>440.97500000000002</v>
      </c>
      <c r="G228" s="96">
        <f t="shared" si="160"/>
        <v>87.997</v>
      </c>
      <c r="H228" s="96">
        <f t="shared" si="160"/>
        <v>0</v>
      </c>
      <c r="I228" s="61">
        <f t="shared" si="149"/>
        <v>34840.572</v>
      </c>
      <c r="J228" s="61">
        <f t="shared" si="151"/>
        <v>42684.693000000007</v>
      </c>
      <c r="K228" s="61">
        <f t="shared" si="133"/>
        <v>7844.1210000000065</v>
      </c>
      <c r="L228" s="62">
        <f t="shared" si="153"/>
        <v>122.51432898403623</v>
      </c>
    </row>
    <row r="229" spans="1:12" s="10" customFormat="1" x14ac:dyDescent="0.2">
      <c r="A229" s="47"/>
      <c r="B229" s="82" t="s">
        <v>5</v>
      </c>
      <c r="C229" s="96"/>
      <c r="D229" s="96"/>
      <c r="E229" s="96"/>
      <c r="F229" s="96"/>
      <c r="G229" s="96"/>
      <c r="H229" s="96"/>
      <c r="I229" s="61">
        <f t="shared" si="149"/>
        <v>0</v>
      </c>
      <c r="J229" s="61">
        <f t="shared" si="151"/>
        <v>0</v>
      </c>
      <c r="K229" s="61">
        <f t="shared" si="133"/>
        <v>0</v>
      </c>
      <c r="L229" s="62">
        <f t="shared" si="153"/>
        <v>0</v>
      </c>
    </row>
    <row r="230" spans="1:12" s="10" customFormat="1" x14ac:dyDescent="0.2">
      <c r="A230" s="47" t="s">
        <v>541</v>
      </c>
      <c r="B230" s="141" t="s">
        <v>325</v>
      </c>
      <c r="C230" s="96">
        <v>29898.374</v>
      </c>
      <c r="D230" s="96">
        <v>37282.899000000005</v>
      </c>
      <c r="E230" s="96">
        <v>413.16300000000001</v>
      </c>
      <c r="F230" s="96">
        <v>440.97500000000002</v>
      </c>
      <c r="G230" s="96">
        <v>87.997</v>
      </c>
      <c r="H230" s="96"/>
      <c r="I230" s="61">
        <f t="shared" si="149"/>
        <v>30311.537</v>
      </c>
      <c r="J230" s="61">
        <f t="shared" si="151"/>
        <v>37723.874000000003</v>
      </c>
      <c r="K230" s="61">
        <f t="shared" si="133"/>
        <v>7412.3370000000032</v>
      </c>
      <c r="L230" s="62">
        <f t="shared" si="153"/>
        <v>124.45384739150643</v>
      </c>
    </row>
    <row r="231" spans="1:12" s="10" customFormat="1" x14ac:dyDescent="0.2">
      <c r="A231" s="47" t="s">
        <v>542</v>
      </c>
      <c r="B231" s="141" t="s">
        <v>326</v>
      </c>
      <c r="C231" s="96">
        <v>4529.0349999999999</v>
      </c>
      <c r="D231" s="96">
        <v>4960.8190000000004</v>
      </c>
      <c r="E231" s="96"/>
      <c r="F231" s="96"/>
      <c r="G231" s="96"/>
      <c r="H231" s="96"/>
      <c r="I231" s="61">
        <f t="shared" si="149"/>
        <v>4529.0349999999999</v>
      </c>
      <c r="J231" s="61">
        <f t="shared" si="151"/>
        <v>4960.8190000000004</v>
      </c>
      <c r="K231" s="61">
        <f t="shared" si="133"/>
        <v>431.78400000000056</v>
      </c>
      <c r="L231" s="62">
        <f t="shared" si="153"/>
        <v>109.53368653587354</v>
      </c>
    </row>
    <row r="232" spans="1:12" s="10" customFormat="1" x14ac:dyDescent="0.2">
      <c r="A232" s="47" t="s">
        <v>322</v>
      </c>
      <c r="B232" s="111" t="s">
        <v>484</v>
      </c>
      <c r="C232" s="96">
        <f t="shared" ref="C232:H232" si="161">C234+C235</f>
        <v>4828.6080000000002</v>
      </c>
      <c r="D232" s="96">
        <f t="shared" si="161"/>
        <v>5779.692</v>
      </c>
      <c r="E232" s="96">
        <f t="shared" si="161"/>
        <v>154.11000000000001</v>
      </c>
      <c r="F232" s="96">
        <f t="shared" si="161"/>
        <v>0</v>
      </c>
      <c r="G232" s="96">
        <f t="shared" si="161"/>
        <v>0</v>
      </c>
      <c r="H232" s="96">
        <f t="shared" si="161"/>
        <v>0</v>
      </c>
      <c r="I232" s="61">
        <f t="shared" si="149"/>
        <v>4982.7179999999998</v>
      </c>
      <c r="J232" s="61">
        <f t="shared" si="151"/>
        <v>5779.692</v>
      </c>
      <c r="K232" s="61">
        <f t="shared" si="133"/>
        <v>796.97400000000016</v>
      </c>
      <c r="L232" s="62">
        <f t="shared" si="153"/>
        <v>115.99476430333806</v>
      </c>
    </row>
    <row r="233" spans="1:12" s="10" customFormat="1" x14ac:dyDescent="0.2">
      <c r="A233" s="47"/>
      <c r="B233" s="82" t="s">
        <v>5</v>
      </c>
      <c r="C233" s="96"/>
      <c r="D233" s="96"/>
      <c r="E233" s="96"/>
      <c r="F233" s="96"/>
      <c r="G233" s="96"/>
      <c r="H233" s="96"/>
      <c r="I233" s="61">
        <f t="shared" si="149"/>
        <v>0</v>
      </c>
      <c r="J233" s="61">
        <f t="shared" si="151"/>
        <v>0</v>
      </c>
      <c r="K233" s="61">
        <f t="shared" si="133"/>
        <v>0</v>
      </c>
      <c r="L233" s="62">
        <f t="shared" si="153"/>
        <v>0</v>
      </c>
    </row>
    <row r="234" spans="1:12" s="10" customFormat="1" ht="30" x14ac:dyDescent="0.2">
      <c r="A234" s="47" t="s">
        <v>543</v>
      </c>
      <c r="B234" s="141" t="s">
        <v>544</v>
      </c>
      <c r="C234" s="96">
        <v>500.31400000000002</v>
      </c>
      <c r="D234" s="96">
        <v>525.31200000000001</v>
      </c>
      <c r="E234" s="96">
        <v>154.11000000000001</v>
      </c>
      <c r="F234" s="96"/>
      <c r="G234" s="96"/>
      <c r="H234" s="96"/>
      <c r="I234" s="61">
        <f t="shared" si="149"/>
        <v>654.42399999999998</v>
      </c>
      <c r="J234" s="61">
        <f t="shared" si="151"/>
        <v>525.31200000000001</v>
      </c>
      <c r="K234" s="61">
        <f t="shared" si="133"/>
        <v>-129.11199999999997</v>
      </c>
      <c r="L234" s="62">
        <f t="shared" si="153"/>
        <v>80.270894710462954</v>
      </c>
    </row>
    <row r="235" spans="1:12" s="10" customFormat="1" ht="30" x14ac:dyDescent="0.2">
      <c r="A235" s="47" t="s">
        <v>545</v>
      </c>
      <c r="B235" s="133" t="s">
        <v>546</v>
      </c>
      <c r="C235" s="96">
        <v>4328.2939999999999</v>
      </c>
      <c r="D235" s="96">
        <v>5254.38</v>
      </c>
      <c r="E235" s="96"/>
      <c r="F235" s="96"/>
      <c r="G235" s="96"/>
      <c r="H235" s="96"/>
      <c r="I235" s="61">
        <f t="shared" si="149"/>
        <v>4328.2939999999999</v>
      </c>
      <c r="J235" s="61">
        <f t="shared" si="151"/>
        <v>5254.38</v>
      </c>
      <c r="K235" s="61">
        <f t="shared" si="133"/>
        <v>926.08600000000024</v>
      </c>
      <c r="L235" s="62">
        <f t="shared" si="153"/>
        <v>121.39609740003799</v>
      </c>
    </row>
    <row r="236" spans="1:12" s="10" customFormat="1" ht="30" x14ac:dyDescent="0.2">
      <c r="A236" s="47" t="s">
        <v>323</v>
      </c>
      <c r="B236" s="111" t="s">
        <v>547</v>
      </c>
      <c r="C236" s="96">
        <v>4504.5150000000003</v>
      </c>
      <c r="D236" s="96">
        <v>5076.8190000000004</v>
      </c>
      <c r="E236" s="96"/>
      <c r="F236" s="96">
        <v>199.529</v>
      </c>
      <c r="G236" s="96"/>
      <c r="H236" s="96"/>
      <c r="I236" s="61">
        <f t="shared" si="149"/>
        <v>4504.5150000000003</v>
      </c>
      <c r="J236" s="61">
        <f t="shared" si="151"/>
        <v>5276.348</v>
      </c>
      <c r="K236" s="61">
        <f t="shared" si="133"/>
        <v>771.83299999999963</v>
      </c>
      <c r="L236" s="62">
        <f t="shared" si="153"/>
        <v>117.13465267625926</v>
      </c>
    </row>
    <row r="237" spans="1:12" s="10" customFormat="1" ht="45" x14ac:dyDescent="0.2">
      <c r="A237" s="47" t="s">
        <v>690</v>
      </c>
      <c r="B237" s="111" t="s">
        <v>691</v>
      </c>
      <c r="C237" s="96"/>
      <c r="D237" s="96">
        <f>D239+D240</f>
        <v>8746.512999999999</v>
      </c>
      <c r="E237" s="96">
        <f t="shared" ref="E237:H237" si="162">E239+E240</f>
        <v>0</v>
      </c>
      <c r="F237" s="96">
        <f t="shared" si="162"/>
        <v>11136.954000000002</v>
      </c>
      <c r="G237" s="96">
        <f t="shared" si="162"/>
        <v>0</v>
      </c>
      <c r="H237" s="96">
        <f t="shared" si="162"/>
        <v>11136.954</v>
      </c>
      <c r="I237" s="61">
        <f t="shared" ref="I237:I240" si="163">C237+E237</f>
        <v>0</v>
      </c>
      <c r="J237" s="61">
        <f t="shared" ref="J237:J240" si="164">D237+F237</f>
        <v>19883.467000000001</v>
      </c>
      <c r="K237" s="61">
        <f t="shared" ref="K237:K240" si="165">J237-I237</f>
        <v>19883.467000000001</v>
      </c>
      <c r="L237" s="62">
        <f t="shared" ref="L237:L240" si="166">IF(I237&gt;0,J237/I237*100,0)</f>
        <v>0</v>
      </c>
    </row>
    <row r="238" spans="1:12" s="10" customFormat="1" x14ac:dyDescent="0.2">
      <c r="A238" s="47"/>
      <c r="B238" s="82" t="s">
        <v>5</v>
      </c>
      <c r="C238" s="96"/>
      <c r="D238" s="96"/>
      <c r="E238" s="96"/>
      <c r="F238" s="96"/>
      <c r="G238" s="96"/>
      <c r="H238" s="96"/>
      <c r="I238" s="61">
        <f t="shared" si="163"/>
        <v>0</v>
      </c>
      <c r="J238" s="61">
        <f t="shared" si="164"/>
        <v>0</v>
      </c>
      <c r="K238" s="61">
        <f t="shared" si="165"/>
        <v>0</v>
      </c>
      <c r="L238" s="62">
        <f t="shared" si="166"/>
        <v>0</v>
      </c>
    </row>
    <row r="239" spans="1:12" s="10" customFormat="1" ht="60" x14ac:dyDescent="0.2">
      <c r="A239" s="47" t="s">
        <v>692</v>
      </c>
      <c r="B239" s="133" t="s">
        <v>693</v>
      </c>
      <c r="C239" s="96"/>
      <c r="D239" s="96">
        <v>2605.0549999999998</v>
      </c>
      <c r="E239" s="96"/>
      <c r="F239" s="96">
        <v>3293.9650000000001</v>
      </c>
      <c r="G239" s="96"/>
      <c r="H239" s="96">
        <v>3293.9650000000001</v>
      </c>
      <c r="I239" s="61">
        <f t="shared" si="163"/>
        <v>0</v>
      </c>
      <c r="J239" s="61">
        <f t="shared" si="164"/>
        <v>5899.02</v>
      </c>
      <c r="K239" s="61">
        <f t="shared" si="165"/>
        <v>5899.02</v>
      </c>
      <c r="L239" s="62">
        <f t="shared" si="166"/>
        <v>0</v>
      </c>
    </row>
    <row r="240" spans="1:12" s="10" customFormat="1" ht="60" x14ac:dyDescent="0.2">
      <c r="A240" s="47" t="s">
        <v>694</v>
      </c>
      <c r="B240" s="133" t="s">
        <v>695</v>
      </c>
      <c r="C240" s="96"/>
      <c r="D240" s="96">
        <v>6141.4579999999996</v>
      </c>
      <c r="E240" s="96"/>
      <c r="F240" s="96">
        <v>7842.9890000000005</v>
      </c>
      <c r="G240" s="96"/>
      <c r="H240" s="96">
        <v>7842.9889999999996</v>
      </c>
      <c r="I240" s="61">
        <f t="shared" si="163"/>
        <v>0</v>
      </c>
      <c r="J240" s="61">
        <f t="shared" si="164"/>
        <v>13984.447</v>
      </c>
      <c r="K240" s="61">
        <f t="shared" si="165"/>
        <v>13984.447</v>
      </c>
      <c r="L240" s="62">
        <f t="shared" si="166"/>
        <v>0</v>
      </c>
    </row>
    <row r="241" spans="1:12" s="10" customFormat="1" ht="48" customHeight="1" x14ac:dyDescent="0.2">
      <c r="A241" s="47" t="s">
        <v>548</v>
      </c>
      <c r="B241" s="111" t="s">
        <v>549</v>
      </c>
      <c r="C241" s="96">
        <v>2610.46</v>
      </c>
      <c r="D241" s="96">
        <v>2257.1999999999998</v>
      </c>
      <c r="E241" s="96"/>
      <c r="F241" s="96"/>
      <c r="G241" s="96"/>
      <c r="H241" s="96"/>
      <c r="I241" s="61">
        <f t="shared" si="149"/>
        <v>2610.46</v>
      </c>
      <c r="J241" s="61">
        <f t="shared" si="151"/>
        <v>2257.1999999999998</v>
      </c>
      <c r="K241" s="61">
        <f t="shared" si="133"/>
        <v>-353.26000000000022</v>
      </c>
      <c r="L241" s="62">
        <f t="shared" si="153"/>
        <v>86.467519134558657</v>
      </c>
    </row>
    <row r="242" spans="1:12" s="10" customFormat="1" ht="60" x14ac:dyDescent="0.2">
      <c r="A242" s="47" t="s">
        <v>569</v>
      </c>
      <c r="B242" s="111" t="s">
        <v>619</v>
      </c>
      <c r="C242" s="96">
        <v>3794.8249999999998</v>
      </c>
      <c r="D242" s="96">
        <v>1654.1790000000001</v>
      </c>
      <c r="E242" s="96">
        <v>253.809</v>
      </c>
      <c r="F242" s="96"/>
      <c r="G242" s="96">
        <v>253.809</v>
      </c>
      <c r="H242" s="96"/>
      <c r="I242" s="61">
        <f t="shared" ref="I242" si="167">C242+E242</f>
        <v>4048.634</v>
      </c>
      <c r="J242" s="61">
        <f t="shared" ref="J242" si="168">D242+F242</f>
        <v>1654.1790000000001</v>
      </c>
      <c r="K242" s="61">
        <f t="shared" ref="K242" si="169">J242-I242</f>
        <v>-2394.4549999999999</v>
      </c>
      <c r="L242" s="62">
        <f t="shared" si="153"/>
        <v>40.857706574612571</v>
      </c>
    </row>
    <row r="243" spans="1:12" s="10" customFormat="1" ht="33" customHeight="1" x14ac:dyDescent="0.2">
      <c r="A243" s="47" t="s">
        <v>696</v>
      </c>
      <c r="B243" s="111" t="s">
        <v>697</v>
      </c>
      <c r="C243" s="96"/>
      <c r="D243" s="96">
        <f>D245+D246</f>
        <v>753.23500000000001</v>
      </c>
      <c r="E243" s="96">
        <f t="shared" ref="E243:H243" si="170">E245+E246</f>
        <v>0</v>
      </c>
      <c r="F243" s="96">
        <f t="shared" si="170"/>
        <v>260</v>
      </c>
      <c r="G243" s="96">
        <f t="shared" si="170"/>
        <v>0</v>
      </c>
      <c r="H243" s="96">
        <f t="shared" si="170"/>
        <v>260</v>
      </c>
      <c r="I243" s="61">
        <f t="shared" ref="I243:I246" si="171">C243+E243</f>
        <v>0</v>
      </c>
      <c r="J243" s="61">
        <f t="shared" ref="J243:J246" si="172">D243+F243</f>
        <v>1013.235</v>
      </c>
      <c r="K243" s="61">
        <f t="shared" ref="K243:K246" si="173">J243-I243</f>
        <v>1013.235</v>
      </c>
      <c r="L243" s="62">
        <f t="shared" ref="L243:L246" si="174">IF(I243&gt;0,J243/I243*100,0)</f>
        <v>0</v>
      </c>
    </row>
    <row r="244" spans="1:12" s="10" customFormat="1" x14ac:dyDescent="0.2">
      <c r="A244" s="47"/>
      <c r="B244" s="111" t="s">
        <v>5</v>
      </c>
      <c r="C244" s="96"/>
      <c r="D244" s="96"/>
      <c r="E244" s="96"/>
      <c r="F244" s="96"/>
      <c r="G244" s="96"/>
      <c r="H244" s="96"/>
      <c r="I244" s="61">
        <f t="shared" si="171"/>
        <v>0</v>
      </c>
      <c r="J244" s="61">
        <f t="shared" si="172"/>
        <v>0</v>
      </c>
      <c r="K244" s="61">
        <f t="shared" si="173"/>
        <v>0</v>
      </c>
      <c r="L244" s="62">
        <f t="shared" si="174"/>
        <v>0</v>
      </c>
    </row>
    <row r="245" spans="1:12" s="10" customFormat="1" ht="60" x14ac:dyDescent="0.2">
      <c r="A245" s="47" t="s">
        <v>698</v>
      </c>
      <c r="B245" s="109" t="s">
        <v>699</v>
      </c>
      <c r="C245" s="96"/>
      <c r="D245" s="96">
        <v>175.58</v>
      </c>
      <c r="E245" s="96"/>
      <c r="F245" s="96"/>
      <c r="G245" s="96"/>
      <c r="H245" s="96"/>
      <c r="I245" s="61">
        <f t="shared" si="171"/>
        <v>0</v>
      </c>
      <c r="J245" s="61">
        <f t="shared" si="172"/>
        <v>175.58</v>
      </c>
      <c r="K245" s="61">
        <f t="shared" si="173"/>
        <v>175.58</v>
      </c>
      <c r="L245" s="62">
        <f t="shared" si="174"/>
        <v>0</v>
      </c>
    </row>
    <row r="246" spans="1:12" s="10" customFormat="1" ht="60" x14ac:dyDescent="0.2">
      <c r="A246" s="47" t="s">
        <v>700</v>
      </c>
      <c r="B246" s="109" t="s">
        <v>701</v>
      </c>
      <c r="C246" s="96"/>
      <c r="D246" s="96">
        <v>577.65499999999997</v>
      </c>
      <c r="E246" s="96"/>
      <c r="F246" s="96">
        <v>260</v>
      </c>
      <c r="G246" s="96"/>
      <c r="H246" s="96">
        <v>260</v>
      </c>
      <c r="I246" s="61">
        <f t="shared" si="171"/>
        <v>0</v>
      </c>
      <c r="J246" s="61">
        <f t="shared" si="172"/>
        <v>837.65499999999997</v>
      </c>
      <c r="K246" s="61">
        <f t="shared" si="173"/>
        <v>837.65499999999997</v>
      </c>
      <c r="L246" s="62">
        <f t="shared" si="174"/>
        <v>0</v>
      </c>
    </row>
    <row r="247" spans="1:12" s="10" customFormat="1" ht="30" x14ac:dyDescent="0.2">
      <c r="A247" s="47" t="s">
        <v>621</v>
      </c>
      <c r="B247" s="111" t="s">
        <v>620</v>
      </c>
      <c r="C247" s="96"/>
      <c r="D247" s="96"/>
      <c r="E247" s="96">
        <f>E249+E250</f>
        <v>3948.1210000000001</v>
      </c>
      <c r="F247" s="96">
        <f>F249+F250</f>
        <v>0</v>
      </c>
      <c r="G247" s="96">
        <f t="shared" ref="G247:H247" si="175">G249+G250</f>
        <v>3948.1210000000001</v>
      </c>
      <c r="H247" s="96">
        <f t="shared" si="175"/>
        <v>0</v>
      </c>
      <c r="I247" s="61">
        <f t="shared" ref="I247:I254" si="176">C247+E247</f>
        <v>3948.1210000000001</v>
      </c>
      <c r="J247" s="61">
        <f t="shared" ref="J247:J254" si="177">D247+F247</f>
        <v>0</v>
      </c>
      <c r="K247" s="61">
        <f t="shared" ref="K247:K254" si="178">J247-I247</f>
        <v>-3948.1210000000001</v>
      </c>
      <c r="L247" s="62">
        <f t="shared" ref="L247:L254" si="179">IF(I247&gt;0,J247/I247*100,0)</f>
        <v>0</v>
      </c>
    </row>
    <row r="248" spans="1:12" s="10" customFormat="1" x14ac:dyDescent="0.2">
      <c r="A248" s="47"/>
      <c r="B248" s="127" t="s">
        <v>5</v>
      </c>
      <c r="C248" s="96"/>
      <c r="D248" s="96"/>
      <c r="E248" s="96"/>
      <c r="F248" s="96"/>
      <c r="G248" s="96"/>
      <c r="H248" s="96"/>
      <c r="I248" s="61">
        <f t="shared" si="176"/>
        <v>0</v>
      </c>
      <c r="J248" s="61">
        <f t="shared" si="177"/>
        <v>0</v>
      </c>
      <c r="K248" s="61">
        <f t="shared" si="178"/>
        <v>0</v>
      </c>
      <c r="L248" s="62">
        <f t="shared" si="179"/>
        <v>0</v>
      </c>
    </row>
    <row r="249" spans="1:12" s="10" customFormat="1" ht="60" x14ac:dyDescent="0.2">
      <c r="A249" s="47" t="s">
        <v>623</v>
      </c>
      <c r="B249" s="109" t="s">
        <v>622</v>
      </c>
      <c r="C249" s="96"/>
      <c r="D249" s="96"/>
      <c r="E249" s="96">
        <v>1187.31</v>
      </c>
      <c r="F249" s="96"/>
      <c r="G249" s="96">
        <v>1187.31</v>
      </c>
      <c r="H249" s="96"/>
      <c r="I249" s="61">
        <f t="shared" si="176"/>
        <v>1187.31</v>
      </c>
      <c r="J249" s="61">
        <f t="shared" si="177"/>
        <v>0</v>
      </c>
      <c r="K249" s="61">
        <f t="shared" si="178"/>
        <v>-1187.31</v>
      </c>
      <c r="L249" s="62">
        <f t="shared" si="179"/>
        <v>0</v>
      </c>
    </row>
    <row r="250" spans="1:12" s="10" customFormat="1" ht="45" x14ac:dyDescent="0.2">
      <c r="A250" s="47" t="s">
        <v>625</v>
      </c>
      <c r="B250" s="109" t="s">
        <v>624</v>
      </c>
      <c r="C250" s="96"/>
      <c r="D250" s="96"/>
      <c r="E250" s="96">
        <v>2760.8110000000001</v>
      </c>
      <c r="F250" s="96"/>
      <c r="G250" s="96">
        <v>2760.8110000000001</v>
      </c>
      <c r="H250" s="96"/>
      <c r="I250" s="61">
        <f t="shared" si="176"/>
        <v>2760.8110000000001</v>
      </c>
      <c r="J250" s="61">
        <f t="shared" si="177"/>
        <v>0</v>
      </c>
      <c r="K250" s="61">
        <f t="shared" si="178"/>
        <v>-2760.8110000000001</v>
      </c>
      <c r="L250" s="62">
        <f t="shared" si="179"/>
        <v>0</v>
      </c>
    </row>
    <row r="251" spans="1:12" s="10" customFormat="1" ht="45" x14ac:dyDescent="0.2">
      <c r="A251" s="47" t="s">
        <v>627</v>
      </c>
      <c r="B251" s="111" t="s">
        <v>626</v>
      </c>
      <c r="C251" s="96">
        <f>C253+C254</f>
        <v>1064.4949999999999</v>
      </c>
      <c r="D251" s="96">
        <f>D253+D254</f>
        <v>0</v>
      </c>
      <c r="E251" s="96">
        <f t="shared" ref="E251:H251" si="180">E253+E254</f>
        <v>3497.8739999999998</v>
      </c>
      <c r="F251" s="96">
        <f t="shared" si="180"/>
        <v>0</v>
      </c>
      <c r="G251" s="96">
        <f t="shared" si="180"/>
        <v>249.09299999999999</v>
      </c>
      <c r="H251" s="96">
        <f t="shared" si="180"/>
        <v>0</v>
      </c>
      <c r="I251" s="61">
        <f t="shared" si="176"/>
        <v>4562.3689999999997</v>
      </c>
      <c r="J251" s="61">
        <f t="shared" si="177"/>
        <v>0</v>
      </c>
      <c r="K251" s="61">
        <f t="shared" si="178"/>
        <v>-4562.3689999999997</v>
      </c>
      <c r="L251" s="62">
        <f t="shared" si="179"/>
        <v>0</v>
      </c>
    </row>
    <row r="252" spans="1:12" s="10" customFormat="1" x14ac:dyDescent="0.2">
      <c r="A252" s="47"/>
      <c r="B252" s="127" t="s">
        <v>5</v>
      </c>
      <c r="C252" s="96"/>
      <c r="D252" s="96"/>
      <c r="E252" s="96"/>
      <c r="F252" s="96"/>
      <c r="G252" s="96"/>
      <c r="H252" s="96"/>
      <c r="I252" s="61">
        <f t="shared" si="176"/>
        <v>0</v>
      </c>
      <c r="J252" s="61">
        <f t="shared" si="177"/>
        <v>0</v>
      </c>
      <c r="K252" s="61">
        <f t="shared" si="178"/>
        <v>0</v>
      </c>
      <c r="L252" s="62">
        <f t="shared" si="179"/>
        <v>0</v>
      </c>
    </row>
    <row r="253" spans="1:12" s="10" customFormat="1" ht="60" x14ac:dyDescent="0.2">
      <c r="A253" s="47" t="s">
        <v>628</v>
      </c>
      <c r="B253" s="109" t="s">
        <v>629</v>
      </c>
      <c r="C253" s="96">
        <v>1064.4949999999999</v>
      </c>
      <c r="D253" s="96"/>
      <c r="E253" s="96">
        <v>249.09299999999999</v>
      </c>
      <c r="F253" s="96"/>
      <c r="G253" s="96">
        <v>249.09299999999999</v>
      </c>
      <c r="H253" s="96"/>
      <c r="I253" s="61">
        <f t="shared" si="176"/>
        <v>1313.588</v>
      </c>
      <c r="J253" s="61">
        <f t="shared" si="177"/>
        <v>0</v>
      </c>
      <c r="K253" s="61">
        <f t="shared" si="178"/>
        <v>-1313.588</v>
      </c>
      <c r="L253" s="62">
        <f t="shared" si="179"/>
        <v>0</v>
      </c>
    </row>
    <row r="254" spans="1:12" s="10" customFormat="1" ht="45" x14ac:dyDescent="0.2">
      <c r="A254" s="47" t="s">
        <v>630</v>
      </c>
      <c r="B254" s="109" t="s">
        <v>631</v>
      </c>
      <c r="C254" s="96"/>
      <c r="D254" s="96"/>
      <c r="E254" s="96">
        <v>3248.7809999999999</v>
      </c>
      <c r="F254" s="96"/>
      <c r="G254" s="96"/>
      <c r="H254" s="96"/>
      <c r="I254" s="61">
        <f t="shared" si="176"/>
        <v>3248.7809999999999</v>
      </c>
      <c r="J254" s="61">
        <f t="shared" si="177"/>
        <v>0</v>
      </c>
      <c r="K254" s="61">
        <f t="shared" si="178"/>
        <v>-3248.7809999999999</v>
      </c>
      <c r="L254" s="62">
        <f t="shared" si="179"/>
        <v>0</v>
      </c>
    </row>
    <row r="255" spans="1:12" s="10" customFormat="1" ht="75" x14ac:dyDescent="0.2">
      <c r="A255" s="47" t="s">
        <v>702</v>
      </c>
      <c r="B255" s="111" t="s">
        <v>703</v>
      </c>
      <c r="C255" s="96"/>
      <c r="D255" s="96">
        <f>D257</f>
        <v>2666.9119999999998</v>
      </c>
      <c r="E255" s="96"/>
      <c r="F255" s="96">
        <f>F257+F258</f>
        <v>37637.622000000003</v>
      </c>
      <c r="G255" s="96"/>
      <c r="H255" s="96">
        <f>H257</f>
        <v>9591.3420000000006</v>
      </c>
      <c r="I255" s="61">
        <f t="shared" ref="I255:I258" si="181">C255+E255</f>
        <v>0</v>
      </c>
      <c r="J255" s="61">
        <f t="shared" ref="J255:J258" si="182">D255+F255</f>
        <v>40304.534</v>
      </c>
      <c r="K255" s="61">
        <f t="shared" ref="K255:K258" si="183">J255-I255</f>
        <v>40304.534</v>
      </c>
      <c r="L255" s="62">
        <f t="shared" ref="L255:L258" si="184">IF(I255&gt;0,J255/I255*100,0)</f>
        <v>0</v>
      </c>
    </row>
    <row r="256" spans="1:12" s="10" customFormat="1" x14ac:dyDescent="0.2">
      <c r="A256" s="47"/>
      <c r="B256" s="109" t="s">
        <v>5</v>
      </c>
      <c r="C256" s="96"/>
      <c r="D256" s="96"/>
      <c r="E256" s="96"/>
      <c r="F256" s="96"/>
      <c r="G256" s="96"/>
      <c r="H256" s="96"/>
      <c r="I256" s="61">
        <f t="shared" si="181"/>
        <v>0</v>
      </c>
      <c r="J256" s="61">
        <f t="shared" si="182"/>
        <v>0</v>
      </c>
      <c r="K256" s="61">
        <f t="shared" si="183"/>
        <v>0</v>
      </c>
      <c r="L256" s="62">
        <f t="shared" si="184"/>
        <v>0</v>
      </c>
    </row>
    <row r="257" spans="1:12" s="10" customFormat="1" ht="90" x14ac:dyDescent="0.2">
      <c r="A257" s="47" t="s">
        <v>704</v>
      </c>
      <c r="B257" s="140" t="s">
        <v>705</v>
      </c>
      <c r="C257" s="96"/>
      <c r="D257" s="96">
        <v>2666.9119999999998</v>
      </c>
      <c r="E257" s="96"/>
      <c r="F257" s="96">
        <v>9591.3420000000006</v>
      </c>
      <c r="G257" s="96"/>
      <c r="H257" s="96">
        <v>9591.3420000000006</v>
      </c>
      <c r="I257" s="61">
        <f t="shared" si="181"/>
        <v>0</v>
      </c>
      <c r="J257" s="61">
        <f t="shared" si="182"/>
        <v>12258.254000000001</v>
      </c>
      <c r="K257" s="61">
        <f t="shared" si="183"/>
        <v>12258.254000000001</v>
      </c>
      <c r="L257" s="62">
        <f t="shared" si="184"/>
        <v>0</v>
      </c>
    </row>
    <row r="258" spans="1:12" s="10" customFormat="1" ht="79.5" customHeight="1" x14ac:dyDescent="0.2">
      <c r="A258" s="47" t="s">
        <v>706</v>
      </c>
      <c r="B258" s="140" t="s">
        <v>707</v>
      </c>
      <c r="C258" s="96"/>
      <c r="D258" s="96">
        <f>D261</f>
        <v>15769.414000000001</v>
      </c>
      <c r="E258" s="96"/>
      <c r="F258" s="96">
        <v>28046.280000000002</v>
      </c>
      <c r="G258" s="96"/>
      <c r="H258" s="96"/>
      <c r="I258" s="61">
        <f t="shared" si="181"/>
        <v>0</v>
      </c>
      <c r="J258" s="61">
        <f t="shared" si="182"/>
        <v>43815.694000000003</v>
      </c>
      <c r="K258" s="61">
        <f t="shared" si="183"/>
        <v>43815.694000000003</v>
      </c>
      <c r="L258" s="62">
        <f t="shared" si="184"/>
        <v>0</v>
      </c>
    </row>
    <row r="259" spans="1:12" s="10" customFormat="1" ht="30" x14ac:dyDescent="0.2">
      <c r="A259" s="47" t="s">
        <v>708</v>
      </c>
      <c r="B259" s="111" t="s">
        <v>709</v>
      </c>
      <c r="C259" s="96"/>
      <c r="D259" s="96">
        <f>D261</f>
        <v>15769.414000000001</v>
      </c>
      <c r="E259" s="96"/>
      <c r="F259" s="96"/>
      <c r="G259" s="96"/>
      <c r="H259" s="96"/>
      <c r="I259" s="61">
        <f t="shared" ref="I259:I261" si="185">C259+E259</f>
        <v>0</v>
      </c>
      <c r="J259" s="61">
        <f t="shared" ref="J259:J261" si="186">D259+F259</f>
        <v>15769.414000000001</v>
      </c>
      <c r="K259" s="61">
        <f t="shared" ref="K259:K261" si="187">J259-I259</f>
        <v>15769.414000000001</v>
      </c>
      <c r="L259" s="62">
        <f t="shared" ref="L259:L261" si="188">IF(I259&gt;0,J259/I259*100,0)</f>
        <v>0</v>
      </c>
    </row>
    <row r="260" spans="1:12" s="10" customFormat="1" x14ac:dyDescent="0.2">
      <c r="A260" s="47"/>
      <c r="B260" s="109" t="s">
        <v>5</v>
      </c>
      <c r="C260" s="96"/>
      <c r="D260" s="96"/>
      <c r="E260" s="96"/>
      <c r="F260" s="96"/>
      <c r="G260" s="96"/>
      <c r="H260" s="96"/>
      <c r="I260" s="61">
        <f t="shared" si="185"/>
        <v>0</v>
      </c>
      <c r="J260" s="61">
        <f t="shared" si="186"/>
        <v>0</v>
      </c>
      <c r="K260" s="61">
        <f t="shared" si="187"/>
        <v>0</v>
      </c>
      <c r="L260" s="62">
        <f t="shared" si="188"/>
        <v>0</v>
      </c>
    </row>
    <row r="261" spans="1:12" s="10" customFormat="1" ht="45" x14ac:dyDescent="0.2">
      <c r="A261" s="47" t="s">
        <v>710</v>
      </c>
      <c r="B261" s="140" t="s">
        <v>711</v>
      </c>
      <c r="C261" s="96"/>
      <c r="D261" s="96">
        <v>15769.414000000001</v>
      </c>
      <c r="E261" s="96"/>
      <c r="F261" s="96"/>
      <c r="G261" s="96"/>
      <c r="H261" s="96"/>
      <c r="I261" s="61">
        <f t="shared" si="185"/>
        <v>0</v>
      </c>
      <c r="J261" s="61">
        <f t="shared" si="186"/>
        <v>15769.414000000001</v>
      </c>
      <c r="K261" s="61">
        <f t="shared" si="187"/>
        <v>15769.414000000001</v>
      </c>
      <c r="L261" s="62">
        <f t="shared" si="188"/>
        <v>0</v>
      </c>
    </row>
    <row r="262" spans="1:12" s="2" customFormat="1" ht="6.6" customHeight="1" x14ac:dyDescent="0.2">
      <c r="A262" s="163"/>
      <c r="B262" s="22"/>
      <c r="C262" s="7"/>
      <c r="D262" s="7"/>
      <c r="E262" s="51"/>
      <c r="F262" s="51"/>
      <c r="G262" s="51"/>
      <c r="H262" s="51"/>
      <c r="I262" s="51">
        <f t="shared" ref="I262" si="189">C262+E262</f>
        <v>0</v>
      </c>
      <c r="J262" s="51">
        <f t="shared" ref="J262" si="190">D262+F262</f>
        <v>0</v>
      </c>
      <c r="K262" s="51">
        <f t="shared" ref="K262" si="191">J262-I262</f>
        <v>0</v>
      </c>
      <c r="L262" s="52">
        <f t="shared" ref="L262" si="192">IF(I262&gt;0,J262/I262*100,0)</f>
        <v>0</v>
      </c>
    </row>
    <row r="263" spans="1:12" s="10" customFormat="1" ht="21.75" customHeight="1" x14ac:dyDescent="0.2">
      <c r="A263" s="15" t="s">
        <v>239</v>
      </c>
      <c r="B263" s="21" t="s">
        <v>29</v>
      </c>
      <c r="C263" s="56">
        <f>C264+C265+C266+C269</f>
        <v>137822.98000000001</v>
      </c>
      <c r="D263" s="56">
        <f>D264+D265+D266+D269</f>
        <v>139022.367</v>
      </c>
      <c r="E263" s="56">
        <f>E264+E265+E266+E269</f>
        <v>94125.574000000008</v>
      </c>
      <c r="F263" s="56">
        <f>F264+F265+F266+F269</f>
        <v>97570.498999999996</v>
      </c>
      <c r="G263" s="56">
        <f>G264+G265+G266+G269</f>
        <v>93856.645000000004</v>
      </c>
      <c r="H263" s="56">
        <f>H264+H265+H266</f>
        <v>97231.307000000015</v>
      </c>
      <c r="I263" s="49">
        <f t="shared" ref="I263:I266" si="193">C263+E263</f>
        <v>231948.554</v>
      </c>
      <c r="J263" s="49">
        <f t="shared" si="151"/>
        <v>236592.86599999998</v>
      </c>
      <c r="K263" s="49">
        <f t="shared" si="133"/>
        <v>4644.3119999999763</v>
      </c>
      <c r="L263" s="50">
        <f t="shared" ref="L263:L265" si="194">IF(I263&gt;0,J263/I263*100,0)</f>
        <v>102.00230263129812</v>
      </c>
    </row>
    <row r="264" spans="1:12" s="10" customFormat="1" ht="24" customHeight="1" x14ac:dyDescent="0.2">
      <c r="A264" s="47" t="s">
        <v>240</v>
      </c>
      <c r="B264" s="18" t="s">
        <v>94</v>
      </c>
      <c r="C264" s="7">
        <v>78173.046000000002</v>
      </c>
      <c r="D264" s="7">
        <v>92534.506000000008</v>
      </c>
      <c r="E264" s="7">
        <v>79684.572</v>
      </c>
      <c r="F264" s="7">
        <v>89372.634999999995</v>
      </c>
      <c r="G264" s="7">
        <v>79684.572</v>
      </c>
      <c r="H264" s="7">
        <v>89372.635000000009</v>
      </c>
      <c r="I264" s="51">
        <f t="shared" si="193"/>
        <v>157857.61800000002</v>
      </c>
      <c r="J264" s="51">
        <f t="shared" si="151"/>
        <v>181907.141</v>
      </c>
      <c r="K264" s="51">
        <f t="shared" si="133"/>
        <v>24049.522999999986</v>
      </c>
      <c r="L264" s="52">
        <f t="shared" si="194"/>
        <v>115.23494608920298</v>
      </c>
    </row>
    <row r="265" spans="1:12" s="10" customFormat="1" ht="31.5" customHeight="1" x14ac:dyDescent="0.2">
      <c r="A265" s="47" t="s">
        <v>327</v>
      </c>
      <c r="B265" s="126" t="s">
        <v>96</v>
      </c>
      <c r="C265" s="7">
        <v>16852.016</v>
      </c>
      <c r="D265" s="7"/>
      <c r="E265" s="7">
        <v>6193.3149999999996</v>
      </c>
      <c r="F265" s="7"/>
      <c r="G265" s="7">
        <v>6193.3149999999996</v>
      </c>
      <c r="H265" s="7"/>
      <c r="I265" s="51">
        <f t="shared" si="193"/>
        <v>23045.330999999998</v>
      </c>
      <c r="J265" s="51">
        <f t="shared" si="151"/>
        <v>0</v>
      </c>
      <c r="K265" s="51">
        <f t="shared" si="133"/>
        <v>-23045.330999999998</v>
      </c>
      <c r="L265" s="52">
        <f t="shared" si="194"/>
        <v>0</v>
      </c>
    </row>
    <row r="266" spans="1:12" s="10" customFormat="1" ht="24.75" customHeight="1" x14ac:dyDescent="0.2">
      <c r="A266" s="47" t="s">
        <v>328</v>
      </c>
      <c r="B266" s="98" t="s">
        <v>97</v>
      </c>
      <c r="C266" s="7">
        <f>C268</f>
        <v>11079.280999999999</v>
      </c>
      <c r="D266" s="7">
        <f t="shared" ref="D266:H266" si="195">D268</f>
        <v>12263.082</v>
      </c>
      <c r="E266" s="7">
        <f t="shared" si="195"/>
        <v>7978.7580000000007</v>
      </c>
      <c r="F266" s="7">
        <f t="shared" si="195"/>
        <v>7858.6720000000005</v>
      </c>
      <c r="G266" s="7">
        <f t="shared" si="195"/>
        <v>7978.7579999999998</v>
      </c>
      <c r="H266" s="7">
        <f t="shared" si="195"/>
        <v>7858.6719999999996</v>
      </c>
      <c r="I266" s="51">
        <f t="shared" si="193"/>
        <v>19058.039000000001</v>
      </c>
      <c r="J266" s="51">
        <f t="shared" si="151"/>
        <v>20121.754000000001</v>
      </c>
      <c r="K266" s="51">
        <f t="shared" si="133"/>
        <v>1063.7150000000001</v>
      </c>
      <c r="L266" s="52">
        <f t="shared" ref="L266:L275" si="196">IF(I266&gt;0,J266/I266*100,0)</f>
        <v>105.58145043149507</v>
      </c>
    </row>
    <row r="267" spans="1:12" s="10" customFormat="1" ht="18" customHeight="1" x14ac:dyDescent="0.2">
      <c r="A267" s="47"/>
      <c r="B267" s="127" t="s">
        <v>5</v>
      </c>
      <c r="C267" s="7"/>
      <c r="D267" s="7"/>
      <c r="E267" s="51"/>
      <c r="F267" s="51"/>
      <c r="G267" s="51"/>
      <c r="H267" s="51"/>
      <c r="I267" s="51"/>
      <c r="J267" s="51"/>
      <c r="K267" s="51"/>
      <c r="L267" s="52">
        <f t="shared" si="196"/>
        <v>0</v>
      </c>
    </row>
    <row r="268" spans="1:12" s="10" customFormat="1" ht="48" customHeight="1" x14ac:dyDescent="0.2">
      <c r="A268" s="47" t="s">
        <v>329</v>
      </c>
      <c r="B268" s="127" t="s">
        <v>330</v>
      </c>
      <c r="C268" s="7">
        <v>11079.280999999999</v>
      </c>
      <c r="D268" s="7">
        <v>12263.082</v>
      </c>
      <c r="E268" s="7">
        <v>7978.7580000000007</v>
      </c>
      <c r="F268" s="7">
        <v>7858.6720000000005</v>
      </c>
      <c r="G268" s="7">
        <v>7978.7579999999998</v>
      </c>
      <c r="H268" s="7">
        <v>7858.6719999999996</v>
      </c>
      <c r="I268" s="51">
        <f>C268+E268</f>
        <v>19058.039000000001</v>
      </c>
      <c r="J268" s="51">
        <f t="shared" si="151"/>
        <v>20121.754000000001</v>
      </c>
      <c r="K268" s="51">
        <f t="shared" si="133"/>
        <v>1063.7150000000001</v>
      </c>
      <c r="L268" s="52">
        <f t="shared" si="196"/>
        <v>105.58145043149507</v>
      </c>
    </row>
    <row r="269" spans="1:12" s="10" customFormat="1" ht="24.75" customHeight="1" x14ac:dyDescent="0.2">
      <c r="A269" s="47" t="s">
        <v>331</v>
      </c>
      <c r="B269" s="126" t="s">
        <v>332</v>
      </c>
      <c r="C269" s="7">
        <f>C271+C272</f>
        <v>31718.637000000002</v>
      </c>
      <c r="D269" s="7">
        <f t="shared" ref="D269:H269" si="197">D271+D272</f>
        <v>34224.779000000002</v>
      </c>
      <c r="E269" s="7">
        <f t="shared" si="197"/>
        <v>268.92899999999997</v>
      </c>
      <c r="F269" s="7">
        <f t="shared" si="197"/>
        <v>339.19200000000001</v>
      </c>
      <c r="G269" s="7">
        <f t="shared" si="197"/>
        <v>0</v>
      </c>
      <c r="H269" s="7">
        <f t="shared" si="197"/>
        <v>0</v>
      </c>
      <c r="I269" s="61">
        <f t="shared" ref="I269:I274" si="198">C269+E269</f>
        <v>31987.566000000003</v>
      </c>
      <c r="J269" s="61">
        <f t="shared" ref="J269:J273" si="199">D269+F269</f>
        <v>34563.971000000005</v>
      </c>
      <c r="K269" s="61">
        <f t="shared" ref="K269:K273" si="200">J269-I269</f>
        <v>2576.4050000000025</v>
      </c>
      <c r="L269" s="62">
        <f t="shared" ref="L269:L273" si="201">IF(I269&gt;0,J269/I269*100,0)</f>
        <v>108.05439526095859</v>
      </c>
    </row>
    <row r="270" spans="1:12" s="10" customFormat="1" ht="21" customHeight="1" x14ac:dyDescent="0.2">
      <c r="A270" s="47"/>
      <c r="B270" s="127" t="s">
        <v>5</v>
      </c>
      <c r="C270" s="7"/>
      <c r="D270" s="7"/>
      <c r="E270" s="7"/>
      <c r="F270" s="51"/>
      <c r="G270" s="7"/>
      <c r="H270" s="7"/>
      <c r="I270" s="61">
        <f t="shared" si="198"/>
        <v>0</v>
      </c>
      <c r="J270" s="61">
        <f t="shared" si="199"/>
        <v>0</v>
      </c>
      <c r="K270" s="61">
        <f t="shared" si="200"/>
        <v>0</v>
      </c>
      <c r="L270" s="62">
        <f t="shared" si="201"/>
        <v>0</v>
      </c>
    </row>
    <row r="271" spans="1:12" s="10" customFormat="1" ht="30.95" customHeight="1" x14ac:dyDescent="0.2">
      <c r="A271" s="47" t="s">
        <v>333</v>
      </c>
      <c r="B271" s="128" t="s">
        <v>334</v>
      </c>
      <c r="C271" s="7">
        <v>5719.6350000000002</v>
      </c>
      <c r="D271" s="7">
        <v>6706.924</v>
      </c>
      <c r="E271" s="51">
        <v>268.92899999999997</v>
      </c>
      <c r="F271" s="51">
        <v>339.19200000000001</v>
      </c>
      <c r="G271" s="7"/>
      <c r="H271" s="7"/>
      <c r="I271" s="61">
        <f t="shared" si="198"/>
        <v>5988.5640000000003</v>
      </c>
      <c r="J271" s="61">
        <f t="shared" si="199"/>
        <v>7046.116</v>
      </c>
      <c r="K271" s="61">
        <f t="shared" si="200"/>
        <v>1057.5519999999997</v>
      </c>
      <c r="L271" s="62">
        <f t="shared" si="201"/>
        <v>117.65952572269411</v>
      </c>
    </row>
    <row r="272" spans="1:12" s="10" customFormat="1" ht="25.5" customHeight="1" x14ac:dyDescent="0.2">
      <c r="A272" s="47" t="s">
        <v>335</v>
      </c>
      <c r="B272" s="129" t="s">
        <v>336</v>
      </c>
      <c r="C272" s="7">
        <v>25999.002</v>
      </c>
      <c r="D272" s="7">
        <v>27517.855</v>
      </c>
      <c r="E272" s="7"/>
      <c r="F272" s="51"/>
      <c r="G272" s="7"/>
      <c r="H272" s="7"/>
      <c r="I272" s="61">
        <f t="shared" si="198"/>
        <v>25999.002</v>
      </c>
      <c r="J272" s="61">
        <f t="shared" si="199"/>
        <v>27517.855</v>
      </c>
      <c r="K272" s="61">
        <f t="shared" si="200"/>
        <v>1518.8529999999992</v>
      </c>
      <c r="L272" s="62">
        <f t="shared" si="201"/>
        <v>105.8419665493314</v>
      </c>
    </row>
    <row r="273" spans="1:12" s="2" customFormat="1" ht="6" customHeight="1" x14ac:dyDescent="0.2">
      <c r="A273" s="163"/>
      <c r="B273" s="25"/>
      <c r="C273" s="7"/>
      <c r="D273" s="7"/>
      <c r="E273" s="51"/>
      <c r="F273" s="51"/>
      <c r="G273" s="51"/>
      <c r="H273" s="51"/>
      <c r="I273" s="49">
        <f t="shared" si="198"/>
        <v>0</v>
      </c>
      <c r="J273" s="49">
        <f t="shared" si="199"/>
        <v>0</v>
      </c>
      <c r="K273" s="49">
        <f t="shared" si="200"/>
        <v>0</v>
      </c>
      <c r="L273" s="50">
        <f t="shared" si="201"/>
        <v>0</v>
      </c>
    </row>
    <row r="274" spans="1:12" s="10" customFormat="1" ht="23.1" customHeight="1" x14ac:dyDescent="0.2">
      <c r="A274" s="15" t="s">
        <v>241</v>
      </c>
      <c r="B274" s="21" t="s">
        <v>23</v>
      </c>
      <c r="C274" s="56">
        <f t="shared" ref="C274:H274" si="202">C275+C281+C282+C283+C286+C289+C293+C297+C298+C299+C302+C303+C307+C312</f>
        <v>312847.52300000004</v>
      </c>
      <c r="D274" s="56">
        <f t="shared" si="202"/>
        <v>348294.00799999997</v>
      </c>
      <c r="E274" s="56">
        <f t="shared" si="202"/>
        <v>101150.963</v>
      </c>
      <c r="F274" s="56">
        <f t="shared" si="202"/>
        <v>229765.73299999998</v>
      </c>
      <c r="G274" s="56">
        <f t="shared" si="202"/>
        <v>98367.58</v>
      </c>
      <c r="H274" s="56">
        <f t="shared" si="202"/>
        <v>227055.16499999998</v>
      </c>
      <c r="I274" s="49">
        <f t="shared" si="198"/>
        <v>413998.48600000003</v>
      </c>
      <c r="J274" s="49">
        <f t="shared" si="151"/>
        <v>578059.74099999992</v>
      </c>
      <c r="K274" s="49">
        <f t="shared" si="133"/>
        <v>164061.25499999989</v>
      </c>
      <c r="L274" s="50">
        <f t="shared" si="196"/>
        <v>139.62846738526474</v>
      </c>
    </row>
    <row r="275" spans="1:12" s="10" customFormat="1" ht="47.25" customHeight="1" x14ac:dyDescent="0.2">
      <c r="A275" s="47" t="s">
        <v>242</v>
      </c>
      <c r="B275" s="130" t="s">
        <v>337</v>
      </c>
      <c r="C275" s="7">
        <f>C277+C279+C280+C278</f>
        <v>169842.76500000001</v>
      </c>
      <c r="D275" s="7">
        <f>D277+D279+D280+D278</f>
        <v>156235.56299999997</v>
      </c>
      <c r="E275" s="7">
        <f>E277+E279+E280</f>
        <v>0</v>
      </c>
      <c r="F275" s="7">
        <f>F277+F279+F280</f>
        <v>0</v>
      </c>
      <c r="G275" s="7">
        <f>G277+G279+G280</f>
        <v>0</v>
      </c>
      <c r="H275" s="7">
        <f>H277</f>
        <v>0</v>
      </c>
      <c r="I275" s="51">
        <f t="shared" ref="I275:I283" si="203">C275+E275</f>
        <v>169842.76500000001</v>
      </c>
      <c r="J275" s="51">
        <f t="shared" ref="J275:J283" si="204">D275+F275</f>
        <v>156235.56299999997</v>
      </c>
      <c r="K275" s="51">
        <f t="shared" si="133"/>
        <v>-13607.202000000048</v>
      </c>
      <c r="L275" s="50">
        <f t="shared" si="196"/>
        <v>91.988353463275246</v>
      </c>
    </row>
    <row r="276" spans="1:12" s="10" customFormat="1" ht="20.45" customHeight="1" x14ac:dyDescent="0.2">
      <c r="A276" s="15"/>
      <c r="B276" s="137" t="s">
        <v>95</v>
      </c>
      <c r="C276" s="121"/>
      <c r="D276" s="7"/>
      <c r="E276" s="51"/>
      <c r="F276" s="51"/>
      <c r="G276" s="51"/>
      <c r="H276" s="51"/>
      <c r="I276" s="51">
        <f t="shared" si="203"/>
        <v>0</v>
      </c>
      <c r="J276" s="51">
        <f t="shared" si="204"/>
        <v>0</v>
      </c>
      <c r="K276" s="51">
        <f t="shared" si="133"/>
        <v>0</v>
      </c>
      <c r="L276" s="39">
        <f t="shared" ref="L276:L291" si="205">IF(I276&gt;0,J276/I276*100,0)</f>
        <v>0</v>
      </c>
    </row>
    <row r="277" spans="1:12" s="10" customFormat="1" ht="40.5" customHeight="1" x14ac:dyDescent="0.2">
      <c r="A277" s="47" t="s">
        <v>243</v>
      </c>
      <c r="B277" s="127" t="s">
        <v>338</v>
      </c>
      <c r="C277" s="7">
        <v>1.02</v>
      </c>
      <c r="D277" s="7"/>
      <c r="E277" s="51"/>
      <c r="F277" s="51"/>
      <c r="G277" s="51"/>
      <c r="H277" s="51"/>
      <c r="I277" s="51">
        <f t="shared" si="203"/>
        <v>1.02</v>
      </c>
      <c r="J277" s="51">
        <f t="shared" si="204"/>
        <v>0</v>
      </c>
      <c r="K277" s="51">
        <f t="shared" si="133"/>
        <v>-1.02</v>
      </c>
      <c r="L277" s="39">
        <f t="shared" si="205"/>
        <v>0</v>
      </c>
    </row>
    <row r="278" spans="1:12" s="10" customFormat="1" ht="40.5" customHeight="1" x14ac:dyDescent="0.2">
      <c r="A278" s="47" t="s">
        <v>508</v>
      </c>
      <c r="B278" s="127" t="s">
        <v>509</v>
      </c>
      <c r="C278" s="7">
        <v>1108.796</v>
      </c>
      <c r="D278" s="7">
        <v>933.80499999999995</v>
      </c>
      <c r="E278" s="51"/>
      <c r="F278" s="51"/>
      <c r="G278" s="51"/>
      <c r="H278" s="51"/>
      <c r="I278" s="51">
        <f t="shared" ref="I278" si="206">C278+E278</f>
        <v>1108.796</v>
      </c>
      <c r="J278" s="51">
        <f t="shared" ref="J278" si="207">D278+F278</f>
        <v>933.80499999999995</v>
      </c>
      <c r="K278" s="51">
        <f t="shared" ref="K278" si="208">J278-I278</f>
        <v>-174.9910000000001</v>
      </c>
      <c r="L278" s="39">
        <f t="shared" si="205"/>
        <v>84.217926471596201</v>
      </c>
    </row>
    <row r="279" spans="1:12" s="10" customFormat="1" ht="38.25" customHeight="1" x14ac:dyDescent="0.2">
      <c r="A279" s="47" t="s">
        <v>339</v>
      </c>
      <c r="B279" s="131" t="s">
        <v>18</v>
      </c>
      <c r="C279" s="7">
        <v>59306.762000000002</v>
      </c>
      <c r="D279" s="7">
        <v>49101.95</v>
      </c>
      <c r="E279" s="51"/>
      <c r="F279" s="51"/>
      <c r="G279" s="51"/>
      <c r="H279" s="51"/>
      <c r="I279" s="51">
        <f t="shared" si="203"/>
        <v>59306.762000000002</v>
      </c>
      <c r="J279" s="51">
        <f t="shared" si="204"/>
        <v>49101.95</v>
      </c>
      <c r="K279" s="51">
        <f t="shared" si="133"/>
        <v>-10204.812000000005</v>
      </c>
      <c r="L279" s="39">
        <f t="shared" si="205"/>
        <v>82.79317289316856</v>
      </c>
    </row>
    <row r="280" spans="1:12" s="10" customFormat="1" ht="38.25" customHeight="1" x14ac:dyDescent="0.2">
      <c r="A280" s="47" t="s">
        <v>340</v>
      </c>
      <c r="B280" s="102" t="s">
        <v>1</v>
      </c>
      <c r="C280" s="7">
        <v>109426.18700000001</v>
      </c>
      <c r="D280" s="7">
        <v>106199.80799999999</v>
      </c>
      <c r="E280" s="7"/>
      <c r="F280" s="7"/>
      <c r="G280" s="7"/>
      <c r="H280" s="7"/>
      <c r="I280" s="51">
        <f t="shared" si="203"/>
        <v>109426.18700000001</v>
      </c>
      <c r="J280" s="51">
        <f t="shared" si="204"/>
        <v>106199.80799999999</v>
      </c>
      <c r="K280" s="51">
        <f t="shared" si="133"/>
        <v>-3226.3790000000154</v>
      </c>
      <c r="L280" s="39">
        <f t="shared" ref="L280" si="209">IF(I280&gt;0,J280/I280*100,0)</f>
        <v>97.051547633657364</v>
      </c>
    </row>
    <row r="281" spans="1:12" s="10" customFormat="1" ht="37.5" customHeight="1" x14ac:dyDescent="0.2">
      <c r="A281" s="47" t="s">
        <v>244</v>
      </c>
      <c r="B281" s="26" t="s">
        <v>98</v>
      </c>
      <c r="C281" s="7">
        <v>2146.6999999999998</v>
      </c>
      <c r="D281" s="7">
        <v>1946.7</v>
      </c>
      <c r="E281" s="51"/>
      <c r="F281" s="51"/>
      <c r="G281" s="51"/>
      <c r="H281" s="51"/>
      <c r="I281" s="51">
        <f t="shared" si="203"/>
        <v>2146.6999999999998</v>
      </c>
      <c r="J281" s="51">
        <f t="shared" si="204"/>
        <v>1946.7</v>
      </c>
      <c r="K281" s="51">
        <f t="shared" si="133"/>
        <v>-199.99999999999977</v>
      </c>
      <c r="L281" s="39">
        <f t="shared" si="205"/>
        <v>90.683374481762712</v>
      </c>
    </row>
    <row r="282" spans="1:12" s="10" customFormat="1" ht="37.5" customHeight="1" x14ac:dyDescent="0.2">
      <c r="A282" s="47" t="s">
        <v>245</v>
      </c>
      <c r="B282" s="126" t="s">
        <v>341</v>
      </c>
      <c r="C282" s="7">
        <v>29.123999999999999</v>
      </c>
      <c r="D282" s="7">
        <v>17.239000000000001</v>
      </c>
      <c r="E282" s="51"/>
      <c r="F282" s="51"/>
      <c r="G282" s="51"/>
      <c r="H282" s="51"/>
      <c r="I282" s="51">
        <f t="shared" si="203"/>
        <v>29.123999999999999</v>
      </c>
      <c r="J282" s="51">
        <f t="shared" si="204"/>
        <v>17.239000000000001</v>
      </c>
      <c r="K282" s="51">
        <f t="shared" ref="K282:K349" si="210">J282-I282</f>
        <v>-11.884999999999998</v>
      </c>
      <c r="L282" s="39">
        <f t="shared" si="205"/>
        <v>59.191731904958111</v>
      </c>
    </row>
    <row r="283" spans="1:12" s="10" customFormat="1" ht="48.95" customHeight="1" x14ac:dyDescent="0.2">
      <c r="A283" s="47" t="s">
        <v>246</v>
      </c>
      <c r="B283" s="98" t="s">
        <v>342</v>
      </c>
      <c r="C283" s="7">
        <f>C285</f>
        <v>25700.098000000002</v>
      </c>
      <c r="D283" s="7">
        <f>D285</f>
        <v>30702.342000000001</v>
      </c>
      <c r="E283" s="7">
        <f t="shared" ref="E283:H283" si="211">E285</f>
        <v>983.99199999999996</v>
      </c>
      <c r="F283" s="7">
        <f t="shared" si="211"/>
        <v>742.79</v>
      </c>
      <c r="G283" s="7">
        <f t="shared" si="211"/>
        <v>21.8</v>
      </c>
      <c r="H283" s="7">
        <f t="shared" si="211"/>
        <v>0</v>
      </c>
      <c r="I283" s="51">
        <f t="shared" si="203"/>
        <v>26684.09</v>
      </c>
      <c r="J283" s="51">
        <f t="shared" si="204"/>
        <v>31445.132000000001</v>
      </c>
      <c r="K283" s="51">
        <f t="shared" si="210"/>
        <v>4761.0420000000013</v>
      </c>
      <c r="L283" s="39">
        <f t="shared" si="205"/>
        <v>117.84224982002385</v>
      </c>
    </row>
    <row r="284" spans="1:12" s="10" customFormat="1" ht="17.45" customHeight="1" x14ac:dyDescent="0.2">
      <c r="A284" s="47"/>
      <c r="B284" s="127" t="s">
        <v>5</v>
      </c>
      <c r="C284" s="7"/>
      <c r="D284" s="7"/>
      <c r="E284" s="7"/>
      <c r="F284" s="7"/>
      <c r="G284" s="7"/>
      <c r="H284" s="7"/>
      <c r="I284" s="51"/>
      <c r="J284" s="51"/>
      <c r="K284" s="51">
        <f t="shared" si="210"/>
        <v>0</v>
      </c>
      <c r="L284" s="39"/>
    </row>
    <row r="285" spans="1:12" s="10" customFormat="1" ht="49.5" customHeight="1" x14ac:dyDescent="0.2">
      <c r="A285" s="47" t="s">
        <v>247</v>
      </c>
      <c r="B285" s="131" t="s">
        <v>99</v>
      </c>
      <c r="C285" s="7">
        <v>25700.098000000002</v>
      </c>
      <c r="D285" s="7">
        <v>30702.342000000001</v>
      </c>
      <c r="E285" s="51">
        <v>983.99199999999996</v>
      </c>
      <c r="F285" s="51">
        <v>742.79</v>
      </c>
      <c r="G285" s="51">
        <v>21.8</v>
      </c>
      <c r="H285" s="51"/>
      <c r="I285" s="51">
        <f t="shared" ref="I285:I328" si="212">C285+E285</f>
        <v>26684.09</v>
      </c>
      <c r="J285" s="51">
        <f t="shared" ref="J285:J305" si="213">D285+F285</f>
        <v>31445.132000000001</v>
      </c>
      <c r="K285" s="51">
        <f t="shared" si="210"/>
        <v>4761.0420000000013</v>
      </c>
      <c r="L285" s="39">
        <f t="shared" si="205"/>
        <v>117.84224982002385</v>
      </c>
    </row>
    <row r="286" spans="1:12" s="10" customFormat="1" ht="28.5" customHeight="1" x14ac:dyDescent="0.2">
      <c r="A286" s="47" t="s">
        <v>248</v>
      </c>
      <c r="B286" s="126" t="s">
        <v>100</v>
      </c>
      <c r="C286" s="7">
        <f>C288</f>
        <v>591.70000000000005</v>
      </c>
      <c r="D286" s="7">
        <f>D288</f>
        <v>670.86199999999997</v>
      </c>
      <c r="E286" s="7">
        <f t="shared" ref="E286:H286" si="214">E288</f>
        <v>0</v>
      </c>
      <c r="F286" s="7">
        <f t="shared" si="214"/>
        <v>0</v>
      </c>
      <c r="G286" s="7">
        <f t="shared" si="214"/>
        <v>0</v>
      </c>
      <c r="H286" s="7">
        <f t="shared" si="214"/>
        <v>0</v>
      </c>
      <c r="I286" s="51">
        <f t="shared" si="212"/>
        <v>591.70000000000005</v>
      </c>
      <c r="J286" s="51">
        <f t="shared" si="213"/>
        <v>670.86199999999997</v>
      </c>
      <c r="K286" s="51">
        <f t="shared" si="210"/>
        <v>79.161999999999921</v>
      </c>
      <c r="L286" s="39">
        <f t="shared" si="205"/>
        <v>113.37873922595909</v>
      </c>
    </row>
    <row r="287" spans="1:12" s="10" customFormat="1" ht="21" customHeight="1" x14ac:dyDescent="0.2">
      <c r="A287" s="15"/>
      <c r="B287" s="127" t="s">
        <v>5</v>
      </c>
      <c r="C287" s="7"/>
      <c r="D287" s="7"/>
      <c r="E287" s="51"/>
      <c r="F287" s="51"/>
      <c r="G287" s="51"/>
      <c r="H287" s="51"/>
      <c r="I287" s="51">
        <f t="shared" ref="I287" si="215">C287+E287</f>
        <v>0</v>
      </c>
      <c r="J287" s="51">
        <f t="shared" ref="J287" si="216">D287+F287</f>
        <v>0</v>
      </c>
      <c r="K287" s="51">
        <f t="shared" ref="K287" si="217">J287-I287</f>
        <v>0</v>
      </c>
      <c r="L287" s="39">
        <f t="shared" ref="L287" si="218">IF(I287&gt;0,J287/I287*100,0)</f>
        <v>0</v>
      </c>
    </row>
    <row r="288" spans="1:12" s="10" customFormat="1" ht="33" customHeight="1" x14ac:dyDescent="0.2">
      <c r="A288" s="47" t="s">
        <v>249</v>
      </c>
      <c r="B288" s="127" t="s">
        <v>101</v>
      </c>
      <c r="C288" s="7">
        <v>591.70000000000005</v>
      </c>
      <c r="D288" s="7">
        <v>670.86199999999997</v>
      </c>
      <c r="E288" s="51"/>
      <c r="F288" s="51"/>
      <c r="G288" s="51"/>
      <c r="H288" s="51"/>
      <c r="I288" s="51">
        <f t="shared" si="212"/>
        <v>591.70000000000005</v>
      </c>
      <c r="J288" s="51">
        <f t="shared" si="213"/>
        <v>670.86199999999997</v>
      </c>
      <c r="K288" s="51">
        <f t="shared" si="210"/>
        <v>79.161999999999921</v>
      </c>
      <c r="L288" s="39">
        <f t="shared" si="205"/>
        <v>113.37873922595909</v>
      </c>
    </row>
    <row r="289" spans="1:12" s="10" customFormat="1" ht="36.6" customHeight="1" x14ac:dyDescent="0.2">
      <c r="A289" s="47" t="s">
        <v>343</v>
      </c>
      <c r="B289" s="126" t="s">
        <v>102</v>
      </c>
      <c r="C289" s="7">
        <f>C291+C292</f>
        <v>8964.0360000000001</v>
      </c>
      <c r="D289" s="7">
        <f>D291+D292</f>
        <v>12471.689</v>
      </c>
      <c r="E289" s="7">
        <f t="shared" ref="E289:H289" si="219">E291+E292</f>
        <v>2255.087</v>
      </c>
      <c r="F289" s="7">
        <f t="shared" si="219"/>
        <v>3548.5830000000001</v>
      </c>
      <c r="G289" s="7">
        <f t="shared" si="219"/>
        <v>581.26</v>
      </c>
      <c r="H289" s="7">
        <f t="shared" si="219"/>
        <v>1788</v>
      </c>
      <c r="I289" s="51">
        <f t="shared" si="212"/>
        <v>11219.123</v>
      </c>
      <c r="J289" s="51">
        <f t="shared" si="213"/>
        <v>16020.272000000001</v>
      </c>
      <c r="K289" s="51">
        <f t="shared" si="210"/>
        <v>4801.1490000000013</v>
      </c>
      <c r="L289" s="39">
        <f t="shared" si="205"/>
        <v>142.79433428085244</v>
      </c>
    </row>
    <row r="290" spans="1:12" s="10" customFormat="1" ht="21.95" customHeight="1" x14ac:dyDescent="0.2">
      <c r="A290" s="15"/>
      <c r="B290" s="127" t="s">
        <v>5</v>
      </c>
      <c r="C290" s="7"/>
      <c r="D290" s="7"/>
      <c r="E290" s="51"/>
      <c r="F290" s="51"/>
      <c r="G290" s="51"/>
      <c r="H290" s="51"/>
      <c r="I290" s="51">
        <f t="shared" si="212"/>
        <v>0</v>
      </c>
      <c r="J290" s="51">
        <f t="shared" si="213"/>
        <v>0</v>
      </c>
      <c r="K290" s="51">
        <f t="shared" si="210"/>
        <v>0</v>
      </c>
      <c r="L290" s="39">
        <f t="shared" ref="L290" si="220">IF(I290&gt;0,J290/I290*100,0)</f>
        <v>0</v>
      </c>
    </row>
    <row r="291" spans="1:12" s="10" customFormat="1" ht="35.1" customHeight="1" x14ac:dyDescent="0.2">
      <c r="A291" s="47" t="s">
        <v>344</v>
      </c>
      <c r="B291" s="127" t="s">
        <v>565</v>
      </c>
      <c r="C291" s="7">
        <v>8929.2839999999997</v>
      </c>
      <c r="D291" s="7">
        <v>12416.11</v>
      </c>
      <c r="E291" s="51">
        <v>2255.087</v>
      </c>
      <c r="F291" s="51">
        <v>3548.5830000000001</v>
      </c>
      <c r="G291" s="51">
        <v>581.26</v>
      </c>
      <c r="H291" s="51">
        <v>1788</v>
      </c>
      <c r="I291" s="51">
        <f t="shared" si="212"/>
        <v>11184.370999999999</v>
      </c>
      <c r="J291" s="51">
        <f t="shared" si="213"/>
        <v>15964.693000000001</v>
      </c>
      <c r="K291" s="51">
        <f t="shared" si="210"/>
        <v>4780.3220000000019</v>
      </c>
      <c r="L291" s="39">
        <f t="shared" si="205"/>
        <v>142.74108932902888</v>
      </c>
    </row>
    <row r="292" spans="1:12" s="10" customFormat="1" ht="24" customHeight="1" x14ac:dyDescent="0.2">
      <c r="A292" s="47" t="s">
        <v>345</v>
      </c>
      <c r="B292" s="127" t="s">
        <v>103</v>
      </c>
      <c r="C292" s="7">
        <v>34.752000000000002</v>
      </c>
      <c r="D292" s="7">
        <v>55.579000000000001</v>
      </c>
      <c r="E292" s="51"/>
      <c r="F292" s="51"/>
      <c r="G292" s="51"/>
      <c r="H292" s="51"/>
      <c r="I292" s="51">
        <f t="shared" si="212"/>
        <v>34.752000000000002</v>
      </c>
      <c r="J292" s="51">
        <f t="shared" si="213"/>
        <v>55.579000000000001</v>
      </c>
      <c r="K292" s="51">
        <f t="shared" si="210"/>
        <v>20.826999999999998</v>
      </c>
      <c r="L292" s="39">
        <f t="shared" ref="L292:L308" si="221">IF(I292&gt;0,J292/I292*100,0)</f>
        <v>159.93036372007364</v>
      </c>
    </row>
    <row r="293" spans="1:12" s="10" customFormat="1" ht="42" customHeight="1" x14ac:dyDescent="0.2">
      <c r="A293" s="47" t="s">
        <v>250</v>
      </c>
      <c r="B293" s="126" t="s">
        <v>712</v>
      </c>
      <c r="C293" s="7">
        <f>C295+C296</f>
        <v>10957.592000000001</v>
      </c>
      <c r="D293" s="7">
        <f t="shared" ref="D293:H293" si="222">D295+D296</f>
        <v>16910.353999999999</v>
      </c>
      <c r="E293" s="7">
        <f t="shared" si="222"/>
        <v>1449.3009999999999</v>
      </c>
      <c r="F293" s="7">
        <f t="shared" si="222"/>
        <v>252.75299999999999</v>
      </c>
      <c r="G293" s="7">
        <f t="shared" si="222"/>
        <v>1380.9369999999999</v>
      </c>
      <c r="H293" s="7">
        <f t="shared" si="222"/>
        <v>99</v>
      </c>
      <c r="I293" s="51">
        <f t="shared" si="212"/>
        <v>12406.893</v>
      </c>
      <c r="J293" s="51">
        <f t="shared" si="213"/>
        <v>17163.107</v>
      </c>
      <c r="K293" s="51">
        <f t="shared" si="210"/>
        <v>4756.2139999999999</v>
      </c>
      <c r="L293" s="39">
        <f t="shared" si="221"/>
        <v>138.33525444283271</v>
      </c>
    </row>
    <row r="294" spans="1:12" s="10" customFormat="1" ht="24.95" customHeight="1" x14ac:dyDescent="0.2">
      <c r="A294" s="47"/>
      <c r="B294" s="127" t="s">
        <v>5</v>
      </c>
      <c r="C294" s="7"/>
      <c r="D294" s="7"/>
      <c r="E294" s="51"/>
      <c r="F294" s="51"/>
      <c r="G294" s="51"/>
      <c r="H294" s="51"/>
      <c r="I294" s="51">
        <f t="shared" si="212"/>
        <v>0</v>
      </c>
      <c r="J294" s="51">
        <f t="shared" si="213"/>
        <v>0</v>
      </c>
      <c r="K294" s="51">
        <f t="shared" si="210"/>
        <v>0</v>
      </c>
      <c r="L294" s="39">
        <f t="shared" ref="L294" si="223">IF(I294&gt;0,J294/I294*100,0)</f>
        <v>0</v>
      </c>
    </row>
    <row r="295" spans="1:12" s="10" customFormat="1" ht="27.95" customHeight="1" x14ac:dyDescent="0.2">
      <c r="A295" s="47" t="s">
        <v>251</v>
      </c>
      <c r="B295" s="127" t="s">
        <v>104</v>
      </c>
      <c r="C295" s="7">
        <v>10268.757</v>
      </c>
      <c r="D295" s="7">
        <v>15902.736999999999</v>
      </c>
      <c r="E295" s="51">
        <v>1449.3009999999999</v>
      </c>
      <c r="F295" s="51">
        <v>252.75299999999999</v>
      </c>
      <c r="G295" s="51">
        <v>1380.9369999999999</v>
      </c>
      <c r="H295" s="51">
        <v>99</v>
      </c>
      <c r="I295" s="51">
        <f t="shared" si="212"/>
        <v>11718.057999999999</v>
      </c>
      <c r="J295" s="51">
        <f t="shared" si="213"/>
        <v>16155.49</v>
      </c>
      <c r="K295" s="51">
        <f t="shared" si="210"/>
        <v>4437.4320000000007</v>
      </c>
      <c r="L295" s="39">
        <f t="shared" si="221"/>
        <v>137.86832254969212</v>
      </c>
    </row>
    <row r="296" spans="1:12" s="10" customFormat="1" ht="26.25" customHeight="1" x14ac:dyDescent="0.2">
      <c r="A296" s="47" t="s">
        <v>346</v>
      </c>
      <c r="B296" s="127" t="s">
        <v>105</v>
      </c>
      <c r="C296" s="7">
        <v>688.83500000000004</v>
      </c>
      <c r="D296" s="7">
        <v>1007.617</v>
      </c>
      <c r="E296" s="51"/>
      <c r="F296" s="51"/>
      <c r="G296" s="51"/>
      <c r="H296" s="51"/>
      <c r="I296" s="51">
        <f t="shared" si="212"/>
        <v>688.83500000000004</v>
      </c>
      <c r="J296" s="51">
        <f t="shared" si="213"/>
        <v>1007.617</v>
      </c>
      <c r="K296" s="51">
        <f t="shared" si="210"/>
        <v>318.78199999999993</v>
      </c>
      <c r="L296" s="39">
        <f t="shared" si="221"/>
        <v>146.27842661885646</v>
      </c>
    </row>
    <row r="297" spans="1:12" s="10" customFormat="1" ht="65.25" customHeight="1" x14ac:dyDescent="0.2">
      <c r="A297" s="47" t="s">
        <v>252</v>
      </c>
      <c r="B297" s="126" t="s">
        <v>106</v>
      </c>
      <c r="C297" s="7">
        <v>5676.0110000000004</v>
      </c>
      <c r="D297" s="7">
        <v>5704.1989999999996</v>
      </c>
      <c r="E297" s="51"/>
      <c r="F297" s="51">
        <v>35.502000000000002</v>
      </c>
      <c r="G297" s="51"/>
      <c r="H297" s="51"/>
      <c r="I297" s="51">
        <f t="shared" si="212"/>
        <v>5676.0110000000004</v>
      </c>
      <c r="J297" s="51">
        <f t="shared" si="213"/>
        <v>5739.701</v>
      </c>
      <c r="K297" s="51">
        <f t="shared" si="210"/>
        <v>63.6899999999996</v>
      </c>
      <c r="L297" s="39">
        <f t="shared" si="221"/>
        <v>101.12209084866113</v>
      </c>
    </row>
    <row r="298" spans="1:12" s="10" customFormat="1" ht="62.25" customHeight="1" x14ac:dyDescent="0.2">
      <c r="A298" s="47" t="s">
        <v>253</v>
      </c>
      <c r="B298" s="27" t="s">
        <v>347</v>
      </c>
      <c r="C298" s="7">
        <v>16176.107</v>
      </c>
      <c r="D298" s="7">
        <v>20948.162</v>
      </c>
      <c r="E298" s="51"/>
      <c r="F298" s="51"/>
      <c r="G298" s="51"/>
      <c r="H298" s="51"/>
      <c r="I298" s="51">
        <f t="shared" si="212"/>
        <v>16176.107</v>
      </c>
      <c r="J298" s="51">
        <f t="shared" si="213"/>
        <v>20948.162</v>
      </c>
      <c r="K298" s="51">
        <f t="shared" si="210"/>
        <v>4772.0550000000003</v>
      </c>
      <c r="L298" s="39">
        <f t="shared" si="221"/>
        <v>129.5006394307357</v>
      </c>
    </row>
    <row r="299" spans="1:12" s="10" customFormat="1" ht="35.25" customHeight="1" x14ac:dyDescent="0.2">
      <c r="A299" s="47" t="s">
        <v>348</v>
      </c>
      <c r="B299" s="98" t="s">
        <v>349</v>
      </c>
      <c r="C299" s="7">
        <f>C301</f>
        <v>368.17500000000001</v>
      </c>
      <c r="D299" s="7">
        <f>D301</f>
        <v>380.06099999999998</v>
      </c>
      <c r="E299" s="51"/>
      <c r="F299" s="51"/>
      <c r="G299" s="51"/>
      <c r="H299" s="51"/>
      <c r="I299" s="51">
        <f t="shared" si="212"/>
        <v>368.17500000000001</v>
      </c>
      <c r="J299" s="51">
        <f t="shared" si="213"/>
        <v>380.06099999999998</v>
      </c>
      <c r="K299" s="51">
        <f t="shared" si="210"/>
        <v>11.885999999999967</v>
      </c>
      <c r="L299" s="39">
        <f t="shared" si="221"/>
        <v>103.22835608066816</v>
      </c>
    </row>
    <row r="300" spans="1:12" s="10" customFormat="1" ht="24.95" customHeight="1" x14ac:dyDescent="0.2">
      <c r="A300" s="47"/>
      <c r="B300" s="127" t="s">
        <v>5</v>
      </c>
      <c r="C300" s="7"/>
      <c r="D300" s="7"/>
      <c r="E300" s="51"/>
      <c r="F300" s="51"/>
      <c r="G300" s="51"/>
      <c r="H300" s="51"/>
      <c r="I300" s="51">
        <f t="shared" si="212"/>
        <v>0</v>
      </c>
      <c r="J300" s="51">
        <f t="shared" si="213"/>
        <v>0</v>
      </c>
      <c r="K300" s="51">
        <f t="shared" si="210"/>
        <v>0</v>
      </c>
      <c r="L300" s="39">
        <f t="shared" si="221"/>
        <v>0</v>
      </c>
    </row>
    <row r="301" spans="1:12" s="10" customFormat="1" ht="53.1" customHeight="1" x14ac:dyDescent="0.2">
      <c r="A301" s="47" t="s">
        <v>350</v>
      </c>
      <c r="B301" s="127" t="s">
        <v>351</v>
      </c>
      <c r="C301" s="7">
        <v>368.17500000000001</v>
      </c>
      <c r="D301" s="7">
        <v>380.06099999999998</v>
      </c>
      <c r="E301" s="51"/>
      <c r="F301" s="51"/>
      <c r="G301" s="51"/>
      <c r="H301" s="51"/>
      <c r="I301" s="51">
        <f t="shared" si="212"/>
        <v>368.17500000000001</v>
      </c>
      <c r="J301" s="51">
        <f t="shared" si="213"/>
        <v>380.06099999999998</v>
      </c>
      <c r="K301" s="51">
        <f t="shared" si="210"/>
        <v>11.885999999999967</v>
      </c>
      <c r="L301" s="39">
        <f t="shared" si="221"/>
        <v>103.22835608066816</v>
      </c>
    </row>
    <row r="302" spans="1:12" s="10" customFormat="1" ht="66" customHeight="1" x14ac:dyDescent="0.2">
      <c r="A302" s="47" t="s">
        <v>254</v>
      </c>
      <c r="B302" s="132" t="s">
        <v>570</v>
      </c>
      <c r="C302" s="7">
        <v>122.843</v>
      </c>
      <c r="D302" s="7"/>
      <c r="E302" s="51"/>
      <c r="F302" s="51"/>
      <c r="G302" s="51"/>
      <c r="H302" s="51"/>
      <c r="I302" s="51">
        <f t="shared" si="212"/>
        <v>122.843</v>
      </c>
      <c r="J302" s="51">
        <f t="shared" si="213"/>
        <v>0</v>
      </c>
      <c r="K302" s="51">
        <f t="shared" si="210"/>
        <v>-122.843</v>
      </c>
      <c r="L302" s="39">
        <f t="shared" si="221"/>
        <v>0</v>
      </c>
    </row>
    <row r="303" spans="1:12" s="10" customFormat="1" ht="27" customHeight="1" x14ac:dyDescent="0.2">
      <c r="A303" s="47" t="s">
        <v>255</v>
      </c>
      <c r="B303" s="97" t="s">
        <v>107</v>
      </c>
      <c r="C303" s="7">
        <f>C305</f>
        <v>6387.0530000000008</v>
      </c>
      <c r="D303" s="7">
        <f>D305+D306</f>
        <v>5915.88</v>
      </c>
      <c r="E303" s="7">
        <f t="shared" ref="E303:H303" si="224">E305</f>
        <v>0</v>
      </c>
      <c r="F303" s="7">
        <f t="shared" si="224"/>
        <v>200</v>
      </c>
      <c r="G303" s="7">
        <f t="shared" si="224"/>
        <v>0</v>
      </c>
      <c r="H303" s="7">
        <f t="shared" si="224"/>
        <v>200</v>
      </c>
      <c r="I303" s="51">
        <f t="shared" si="212"/>
        <v>6387.0530000000008</v>
      </c>
      <c r="J303" s="51">
        <f t="shared" si="213"/>
        <v>6115.88</v>
      </c>
      <c r="K303" s="51">
        <f t="shared" si="210"/>
        <v>-271.17300000000068</v>
      </c>
      <c r="L303" s="39">
        <f t="shared" si="221"/>
        <v>95.754333023383381</v>
      </c>
    </row>
    <row r="304" spans="1:12" s="10" customFormat="1" ht="22.5" customHeight="1" x14ac:dyDescent="0.2">
      <c r="A304" s="15"/>
      <c r="B304" s="128" t="s">
        <v>5</v>
      </c>
      <c r="C304" s="7"/>
      <c r="D304" s="7"/>
      <c r="E304" s="51"/>
      <c r="F304" s="51"/>
      <c r="G304" s="51"/>
      <c r="H304" s="51"/>
      <c r="I304" s="51">
        <f t="shared" si="212"/>
        <v>0</v>
      </c>
      <c r="J304" s="51">
        <f t="shared" si="213"/>
        <v>0</v>
      </c>
      <c r="K304" s="51">
        <f t="shared" si="210"/>
        <v>0</v>
      </c>
      <c r="L304" s="39">
        <f t="shared" si="221"/>
        <v>0</v>
      </c>
    </row>
    <row r="305" spans="1:12" s="10" customFormat="1" ht="54" customHeight="1" x14ac:dyDescent="0.2">
      <c r="A305" s="47" t="s">
        <v>352</v>
      </c>
      <c r="B305" s="127" t="s">
        <v>566</v>
      </c>
      <c r="C305" s="7">
        <v>6387.0530000000008</v>
      </c>
      <c r="D305" s="7">
        <v>5485.6900000000005</v>
      </c>
      <c r="E305" s="51"/>
      <c r="F305" s="51">
        <v>200</v>
      </c>
      <c r="G305" s="51"/>
      <c r="H305" s="51">
        <v>200</v>
      </c>
      <c r="I305" s="51">
        <f t="shared" si="212"/>
        <v>6387.0530000000008</v>
      </c>
      <c r="J305" s="51">
        <f t="shared" si="213"/>
        <v>5685.6900000000005</v>
      </c>
      <c r="K305" s="51">
        <f t="shared" si="210"/>
        <v>-701.36300000000028</v>
      </c>
      <c r="L305" s="39">
        <f t="shared" si="221"/>
        <v>89.018988882666221</v>
      </c>
    </row>
    <row r="306" spans="1:12" s="10" customFormat="1" ht="60" customHeight="1" x14ac:dyDescent="0.2">
      <c r="A306" s="47" t="s">
        <v>717</v>
      </c>
      <c r="B306" s="127" t="s">
        <v>716</v>
      </c>
      <c r="C306" s="7"/>
      <c r="D306" s="7">
        <v>430.19</v>
      </c>
      <c r="E306" s="51"/>
      <c r="F306" s="51"/>
      <c r="G306" s="51"/>
      <c r="H306" s="51"/>
      <c r="I306" s="51">
        <f t="shared" ref="I306" si="225">C306+E306</f>
        <v>0</v>
      </c>
      <c r="J306" s="51">
        <f t="shared" ref="J306" si="226">D306+F306</f>
        <v>430.19</v>
      </c>
      <c r="K306" s="51">
        <f t="shared" ref="K306" si="227">J306-I306</f>
        <v>430.19</v>
      </c>
      <c r="L306" s="39">
        <f t="shared" ref="L306" si="228">IF(I306&gt;0,J306/I306*100,0)</f>
        <v>0</v>
      </c>
    </row>
    <row r="307" spans="1:12" s="10" customFormat="1" ht="52.5" customHeight="1" x14ac:dyDescent="0.2">
      <c r="A307" s="47" t="s">
        <v>353</v>
      </c>
      <c r="B307" s="98" t="s">
        <v>354</v>
      </c>
      <c r="C307" s="7">
        <f>C309</f>
        <v>0</v>
      </c>
      <c r="D307" s="7">
        <f t="shared" ref="D307" si="229">D309</f>
        <v>0</v>
      </c>
      <c r="E307" s="7">
        <f>E309+E310+E311</f>
        <v>94979.482999999993</v>
      </c>
      <c r="F307" s="7">
        <f>F309+F310+F311</f>
        <v>224066.20499999999</v>
      </c>
      <c r="G307" s="7">
        <f>G309+G310+G311</f>
        <v>94979.482999999993</v>
      </c>
      <c r="H307" s="7">
        <f>H309+H310+H311</f>
        <v>224066.20499999999</v>
      </c>
      <c r="I307" s="51">
        <f t="shared" si="212"/>
        <v>94979.482999999993</v>
      </c>
      <c r="J307" s="51">
        <f t="shared" ref="J307" si="230">D307+F307</f>
        <v>224066.20499999999</v>
      </c>
      <c r="K307" s="51">
        <f t="shared" ref="K307" si="231">J307-I307</f>
        <v>129086.72199999999</v>
      </c>
      <c r="L307" s="147" t="s">
        <v>642</v>
      </c>
    </row>
    <row r="308" spans="1:12" s="10" customFormat="1" ht="21" customHeight="1" x14ac:dyDescent="0.2">
      <c r="A308" s="47"/>
      <c r="B308" s="128" t="s">
        <v>5</v>
      </c>
      <c r="C308" s="7"/>
      <c r="D308" s="7"/>
      <c r="E308" s="51"/>
      <c r="F308" s="51"/>
      <c r="G308" s="51"/>
      <c r="H308" s="51"/>
      <c r="I308" s="59">
        <f t="shared" si="212"/>
        <v>0</v>
      </c>
      <c r="J308" s="51">
        <f t="shared" ref="J308:J328" si="232">D308+F308</f>
        <v>0</v>
      </c>
      <c r="K308" s="51">
        <f t="shared" si="210"/>
        <v>0</v>
      </c>
      <c r="L308" s="39">
        <f t="shared" si="221"/>
        <v>0</v>
      </c>
    </row>
    <row r="309" spans="1:12" s="10" customFormat="1" ht="269.25" customHeight="1" x14ac:dyDescent="0.2">
      <c r="A309" s="47" t="s">
        <v>355</v>
      </c>
      <c r="B309" s="82" t="s">
        <v>713</v>
      </c>
      <c r="C309" s="7"/>
      <c r="D309" s="7"/>
      <c r="E309" s="51">
        <v>29974.752</v>
      </c>
      <c r="F309" s="51">
        <v>142653.745</v>
      </c>
      <c r="G309" s="51">
        <v>29974.752</v>
      </c>
      <c r="H309" s="51">
        <v>142653.745</v>
      </c>
      <c r="I309" s="51">
        <f t="shared" si="212"/>
        <v>29974.752</v>
      </c>
      <c r="J309" s="51">
        <f t="shared" ref="J309:J311" si="233">D309+F309</f>
        <v>142653.745</v>
      </c>
      <c r="K309" s="51">
        <f t="shared" ref="K309:K311" si="234">J309-I309</f>
        <v>112678.99299999999</v>
      </c>
      <c r="L309" s="147" t="s">
        <v>644</v>
      </c>
    </row>
    <row r="310" spans="1:12" s="10" customFormat="1" ht="268.5" customHeight="1" x14ac:dyDescent="0.2">
      <c r="A310" s="47" t="s">
        <v>356</v>
      </c>
      <c r="B310" s="127" t="s">
        <v>714</v>
      </c>
      <c r="C310" s="7"/>
      <c r="D310" s="7"/>
      <c r="E310" s="51">
        <v>53549.735999999997</v>
      </c>
      <c r="F310" s="51">
        <v>71206.25</v>
      </c>
      <c r="G310" s="51">
        <v>53549.735999999997</v>
      </c>
      <c r="H310" s="51">
        <v>71206.25</v>
      </c>
      <c r="I310" s="51">
        <f t="shared" si="212"/>
        <v>53549.735999999997</v>
      </c>
      <c r="J310" s="51">
        <f t="shared" si="233"/>
        <v>71206.25</v>
      </c>
      <c r="K310" s="51">
        <f t="shared" si="234"/>
        <v>17656.514000000003</v>
      </c>
      <c r="L310" s="39">
        <f t="shared" ref="L310:L311" si="235">IF(I310&gt;0,J310/I310*100,0)</f>
        <v>132.97217749122049</v>
      </c>
    </row>
    <row r="311" spans="1:12" s="10" customFormat="1" ht="178.5" customHeight="1" x14ac:dyDescent="0.2">
      <c r="A311" s="47" t="s">
        <v>357</v>
      </c>
      <c r="B311" s="82" t="s">
        <v>715</v>
      </c>
      <c r="C311" s="7"/>
      <c r="D311" s="7"/>
      <c r="E311" s="51">
        <v>11454.995000000001</v>
      </c>
      <c r="F311" s="51">
        <v>10206.209999999999</v>
      </c>
      <c r="G311" s="51">
        <v>11454.995000000001</v>
      </c>
      <c r="H311" s="51">
        <v>10206.209999999999</v>
      </c>
      <c r="I311" s="51">
        <f t="shared" si="212"/>
        <v>11454.995000000001</v>
      </c>
      <c r="J311" s="51">
        <f t="shared" si="233"/>
        <v>10206.209999999999</v>
      </c>
      <c r="K311" s="51">
        <f t="shared" si="234"/>
        <v>-1248.7850000000017</v>
      </c>
      <c r="L311" s="39">
        <f t="shared" si="235"/>
        <v>89.098336577187496</v>
      </c>
    </row>
    <row r="312" spans="1:12" s="10" customFormat="1" x14ac:dyDescent="0.2">
      <c r="A312" s="47" t="s">
        <v>297</v>
      </c>
      <c r="B312" s="110" t="s">
        <v>358</v>
      </c>
      <c r="C312" s="7">
        <f>C314+C315</f>
        <v>65885.318999999989</v>
      </c>
      <c r="D312" s="7">
        <f t="shared" ref="D312:H312" si="236">D314+D315</f>
        <v>96390.957000000009</v>
      </c>
      <c r="E312" s="7">
        <f t="shared" si="236"/>
        <v>1483.1</v>
      </c>
      <c r="F312" s="7">
        <f t="shared" si="236"/>
        <v>919.90000000000009</v>
      </c>
      <c r="G312" s="7">
        <f t="shared" si="236"/>
        <v>1404.1</v>
      </c>
      <c r="H312" s="7">
        <f t="shared" si="236"/>
        <v>901.96</v>
      </c>
      <c r="I312" s="51">
        <f t="shared" si="212"/>
        <v>67368.418999999994</v>
      </c>
      <c r="J312" s="51">
        <f t="shared" si="232"/>
        <v>97310.857000000004</v>
      </c>
      <c r="K312" s="51">
        <f t="shared" si="210"/>
        <v>29942.438000000009</v>
      </c>
      <c r="L312" s="39">
        <f t="shared" ref="L312:L315" si="237">IF(I312&gt;0,J312/I312*100,0)</f>
        <v>144.44580776045822</v>
      </c>
    </row>
    <row r="313" spans="1:12" s="10" customFormat="1" x14ac:dyDescent="0.2">
      <c r="A313" s="15"/>
      <c r="B313" s="110" t="s">
        <v>5</v>
      </c>
      <c r="C313" s="7"/>
      <c r="D313" s="7"/>
      <c r="E313" s="7"/>
      <c r="F313" s="7"/>
      <c r="G313" s="7"/>
      <c r="H313" s="7"/>
      <c r="I313" s="51">
        <f t="shared" si="212"/>
        <v>0</v>
      </c>
      <c r="J313" s="51">
        <f t="shared" ref="J313:J315" si="238">D313+F313</f>
        <v>0</v>
      </c>
      <c r="K313" s="51">
        <f t="shared" ref="K313:K315" si="239">J313-I313</f>
        <v>0</v>
      </c>
      <c r="L313" s="39">
        <f t="shared" si="237"/>
        <v>0</v>
      </c>
    </row>
    <row r="314" spans="1:12" s="10" customFormat="1" ht="30" x14ac:dyDescent="0.2">
      <c r="A314" s="47" t="s">
        <v>359</v>
      </c>
      <c r="B314" s="102" t="s">
        <v>360</v>
      </c>
      <c r="C314" s="7">
        <v>3732.201</v>
      </c>
      <c r="D314" s="7">
        <v>5268.567</v>
      </c>
      <c r="E314" s="7">
        <v>150</v>
      </c>
      <c r="F314" s="7">
        <v>17.940000000000001</v>
      </c>
      <c r="G314" s="7">
        <v>71</v>
      </c>
      <c r="H314" s="7"/>
      <c r="I314" s="51">
        <f t="shared" si="212"/>
        <v>3882.201</v>
      </c>
      <c r="J314" s="51">
        <f t="shared" si="238"/>
        <v>5286.5069999999996</v>
      </c>
      <c r="K314" s="51">
        <f t="shared" si="239"/>
        <v>1404.3059999999996</v>
      </c>
      <c r="L314" s="39">
        <f t="shared" si="237"/>
        <v>136.17293385891148</v>
      </c>
    </row>
    <row r="315" spans="1:12" s="10" customFormat="1" ht="30" x14ac:dyDescent="0.2">
      <c r="A315" s="47" t="s">
        <v>361</v>
      </c>
      <c r="B315" s="109" t="s">
        <v>362</v>
      </c>
      <c r="C315" s="7">
        <v>62153.117999999995</v>
      </c>
      <c r="D315" s="7">
        <v>91122.390000000014</v>
      </c>
      <c r="E315" s="7">
        <v>1333.1</v>
      </c>
      <c r="F315" s="7">
        <v>901.96</v>
      </c>
      <c r="G315" s="7">
        <v>1333.1</v>
      </c>
      <c r="H315" s="7">
        <v>901.96</v>
      </c>
      <c r="I315" s="51">
        <f t="shared" si="212"/>
        <v>63486.217999999993</v>
      </c>
      <c r="J315" s="51">
        <f t="shared" si="238"/>
        <v>92024.35000000002</v>
      </c>
      <c r="K315" s="51">
        <f t="shared" si="239"/>
        <v>28538.132000000027</v>
      </c>
      <c r="L315" s="39">
        <f t="shared" si="237"/>
        <v>144.95169644536082</v>
      </c>
    </row>
    <row r="316" spans="1:12" s="2" customFormat="1" ht="3.75" customHeight="1" x14ac:dyDescent="0.2">
      <c r="A316" s="163"/>
      <c r="B316" s="29"/>
      <c r="C316" s="7"/>
      <c r="D316" s="7"/>
      <c r="E316" s="51"/>
      <c r="F316" s="51"/>
      <c r="G316" s="51"/>
      <c r="H316" s="51"/>
      <c r="I316" s="51">
        <f t="shared" si="212"/>
        <v>0</v>
      </c>
      <c r="J316" s="51">
        <f t="shared" si="232"/>
        <v>0</v>
      </c>
      <c r="K316" s="51">
        <f t="shared" si="210"/>
        <v>0</v>
      </c>
      <c r="L316" s="39">
        <f t="shared" ref="L316:L340" si="240">IF(I316&gt;0,J316/I316*100,0)</f>
        <v>0</v>
      </c>
    </row>
    <row r="317" spans="1:12" s="10" customFormat="1" ht="17.100000000000001" customHeight="1" x14ac:dyDescent="0.2">
      <c r="A317" s="15" t="s">
        <v>256</v>
      </c>
      <c r="B317" s="21" t="s">
        <v>25</v>
      </c>
      <c r="C317" s="56">
        <f>C318+C319+C320+C321+C322</f>
        <v>58091.544999999991</v>
      </c>
      <c r="D317" s="56">
        <f>D318+D319+D320+D321+D322</f>
        <v>66301.984000000011</v>
      </c>
      <c r="E317" s="56">
        <f>E318+E319+E320+E321+E322+E323</f>
        <v>9619.6389999999992</v>
      </c>
      <c r="F317" s="56">
        <f>F318+F319+F320+F321+F322+F323</f>
        <v>14155.269</v>
      </c>
      <c r="G317" s="56">
        <f>G318+G319+G320+G321+G322+G323</f>
        <v>6740.2289999999994</v>
      </c>
      <c r="H317" s="56">
        <f>H318+H319+H320+H321+H322+H323</f>
        <v>2307.0880000000002</v>
      </c>
      <c r="I317" s="49">
        <f t="shared" si="212"/>
        <v>67711.183999999994</v>
      </c>
      <c r="J317" s="49">
        <f t="shared" si="232"/>
        <v>80457.253000000012</v>
      </c>
      <c r="K317" s="49">
        <f t="shared" si="210"/>
        <v>12746.069000000018</v>
      </c>
      <c r="L317" s="57">
        <f t="shared" si="240"/>
        <v>118.82417090801427</v>
      </c>
    </row>
    <row r="318" spans="1:12" s="10" customFormat="1" ht="17.100000000000001" customHeight="1" x14ac:dyDescent="0.2">
      <c r="A318" s="47" t="s">
        <v>257</v>
      </c>
      <c r="B318" s="28" t="s">
        <v>363</v>
      </c>
      <c r="C318" s="7">
        <v>19053.289000000001</v>
      </c>
      <c r="D318" s="7">
        <v>22060.418000000001</v>
      </c>
      <c r="E318" s="51">
        <v>1834.346</v>
      </c>
      <c r="F318" s="51">
        <v>2454.4059999999999</v>
      </c>
      <c r="G318" s="51">
        <v>1199.3309999999999</v>
      </c>
      <c r="H318" s="51">
        <v>1721.45</v>
      </c>
      <c r="I318" s="51">
        <f t="shared" si="212"/>
        <v>20887.635000000002</v>
      </c>
      <c r="J318" s="51">
        <f t="shared" si="232"/>
        <v>24514.824000000001</v>
      </c>
      <c r="K318" s="51">
        <f t="shared" si="210"/>
        <v>3627.1889999999985</v>
      </c>
      <c r="L318" s="39">
        <f t="shared" si="240"/>
        <v>117.36524503611825</v>
      </c>
    </row>
    <row r="319" spans="1:12" s="10" customFormat="1" ht="22.5" customHeight="1" x14ac:dyDescent="0.2">
      <c r="A319" s="47" t="s">
        <v>364</v>
      </c>
      <c r="B319" s="28" t="s">
        <v>365</v>
      </c>
      <c r="C319" s="7">
        <v>6957.2139999999999</v>
      </c>
      <c r="D319" s="7">
        <v>8425.4140000000007</v>
      </c>
      <c r="E319" s="7">
        <v>714.8</v>
      </c>
      <c r="F319" s="7">
        <v>5643.7070000000003</v>
      </c>
      <c r="G319" s="7">
        <v>399.99799999999999</v>
      </c>
      <c r="H319" s="7"/>
      <c r="I319" s="51">
        <f t="shared" si="212"/>
        <v>7672.0140000000001</v>
      </c>
      <c r="J319" s="51">
        <f t="shared" si="232"/>
        <v>14069.121000000001</v>
      </c>
      <c r="K319" s="51">
        <f t="shared" si="210"/>
        <v>6397.1070000000009</v>
      </c>
      <c r="L319" s="39">
        <f t="shared" si="240"/>
        <v>183.38236869745026</v>
      </c>
    </row>
    <row r="320" spans="1:12" s="10" customFormat="1" ht="30" customHeight="1" x14ac:dyDescent="0.2">
      <c r="A320" s="47" t="s">
        <v>258</v>
      </c>
      <c r="B320" s="26" t="s">
        <v>366</v>
      </c>
      <c r="C320" s="7">
        <v>16318.159</v>
      </c>
      <c r="D320" s="7">
        <v>18701.600999999999</v>
      </c>
      <c r="E320" s="51">
        <v>5280.23</v>
      </c>
      <c r="F320" s="51">
        <v>3159.0709999999999</v>
      </c>
      <c r="G320" s="51">
        <v>5110.8999999999996</v>
      </c>
      <c r="H320" s="51">
        <v>335.63799999999998</v>
      </c>
      <c r="I320" s="51">
        <f t="shared" si="212"/>
        <v>21598.388999999999</v>
      </c>
      <c r="J320" s="51">
        <f t="shared" si="232"/>
        <v>21860.671999999999</v>
      </c>
      <c r="K320" s="51">
        <f t="shared" si="210"/>
        <v>262.28299999999945</v>
      </c>
      <c r="L320" s="39">
        <f t="shared" si="240"/>
        <v>101.21436371944222</v>
      </c>
    </row>
    <row r="321" spans="1:12" s="10" customFormat="1" ht="18.95" customHeight="1" x14ac:dyDescent="0.2">
      <c r="A321" s="47" t="s">
        <v>259</v>
      </c>
      <c r="B321" s="110" t="s">
        <v>367</v>
      </c>
      <c r="C321" s="7">
        <v>1105.8630000000001</v>
      </c>
      <c r="D321" s="7">
        <v>1391.6859999999999</v>
      </c>
      <c r="E321" s="51"/>
      <c r="F321" s="51">
        <v>250</v>
      </c>
      <c r="G321" s="51"/>
      <c r="H321" s="51">
        <v>250</v>
      </c>
      <c r="I321" s="51">
        <f t="shared" si="212"/>
        <v>1105.8630000000001</v>
      </c>
      <c r="J321" s="51">
        <f t="shared" si="232"/>
        <v>1641.6859999999999</v>
      </c>
      <c r="K321" s="51">
        <f t="shared" si="210"/>
        <v>535.82299999999987</v>
      </c>
      <c r="L321" s="39">
        <f t="shared" si="240"/>
        <v>148.45292771346899</v>
      </c>
    </row>
    <row r="322" spans="1:12" s="10" customFormat="1" ht="17.45" customHeight="1" x14ac:dyDescent="0.2">
      <c r="A322" s="47" t="s">
        <v>368</v>
      </c>
      <c r="B322" s="112" t="s">
        <v>369</v>
      </c>
      <c r="C322" s="7">
        <f>C324+C325</f>
        <v>14657.019999999999</v>
      </c>
      <c r="D322" s="7">
        <f t="shared" ref="D322:H322" si="241">D324+D325</f>
        <v>15722.865</v>
      </c>
      <c r="E322" s="7">
        <f t="shared" si="241"/>
        <v>1790.2629999999999</v>
      </c>
      <c r="F322" s="7">
        <f t="shared" si="241"/>
        <v>2648.085</v>
      </c>
      <c r="G322" s="7">
        <f t="shared" si="241"/>
        <v>30</v>
      </c>
      <c r="H322" s="7">
        <f t="shared" si="241"/>
        <v>0</v>
      </c>
      <c r="I322" s="51">
        <f t="shared" si="212"/>
        <v>16447.282999999999</v>
      </c>
      <c r="J322" s="51">
        <f t="shared" si="232"/>
        <v>18370.95</v>
      </c>
      <c r="K322" s="51">
        <f t="shared" si="210"/>
        <v>1923.6670000000013</v>
      </c>
      <c r="L322" s="39">
        <f t="shared" si="240"/>
        <v>111.69595610411763</v>
      </c>
    </row>
    <row r="323" spans="1:12" s="10" customFormat="1" ht="19.5" customHeight="1" x14ac:dyDescent="0.2">
      <c r="A323" s="15"/>
      <c r="B323" s="128" t="s">
        <v>5</v>
      </c>
      <c r="C323" s="7"/>
      <c r="D323" s="7"/>
      <c r="E323" s="51"/>
      <c r="F323" s="51"/>
      <c r="G323" s="51"/>
      <c r="H323" s="51"/>
      <c r="I323" s="51">
        <f t="shared" si="212"/>
        <v>0</v>
      </c>
      <c r="J323" s="51">
        <f t="shared" ref="J323:J325" si="242">D323+F323</f>
        <v>0</v>
      </c>
      <c r="K323" s="51">
        <f t="shared" ref="K323:K325" si="243">J323-I323</f>
        <v>0</v>
      </c>
      <c r="L323" s="39">
        <f t="shared" ref="L323:L325" si="244">IF(I323&gt;0,J323/I323*100,0)</f>
        <v>0</v>
      </c>
    </row>
    <row r="324" spans="1:12" s="10" customFormat="1" ht="30" x14ac:dyDescent="0.2">
      <c r="A324" s="47" t="s">
        <v>370</v>
      </c>
      <c r="B324" s="113" t="s">
        <v>371</v>
      </c>
      <c r="C324" s="7">
        <v>14240.326999999999</v>
      </c>
      <c r="D324" s="7">
        <v>15386.107</v>
      </c>
      <c r="E324" s="51">
        <v>184.982</v>
      </c>
      <c r="F324" s="51">
        <v>121.80800000000001</v>
      </c>
      <c r="G324" s="51">
        <v>30</v>
      </c>
      <c r="H324" s="51"/>
      <c r="I324" s="51">
        <f t="shared" si="212"/>
        <v>14425.308999999999</v>
      </c>
      <c r="J324" s="51">
        <f t="shared" si="242"/>
        <v>15507.915000000001</v>
      </c>
      <c r="K324" s="51">
        <f t="shared" si="243"/>
        <v>1082.6060000000016</v>
      </c>
      <c r="L324" s="39">
        <f t="shared" si="244"/>
        <v>107.50490682729917</v>
      </c>
    </row>
    <row r="325" spans="1:12" s="10" customFormat="1" ht="24.75" customHeight="1" x14ac:dyDescent="0.2">
      <c r="A325" s="47" t="s">
        <v>372</v>
      </c>
      <c r="B325" s="133" t="s">
        <v>373</v>
      </c>
      <c r="C325" s="7">
        <v>416.69299999999998</v>
      </c>
      <c r="D325" s="7">
        <v>336.75800000000004</v>
      </c>
      <c r="E325" s="51">
        <v>1605.2809999999999</v>
      </c>
      <c r="F325" s="51">
        <v>2526.277</v>
      </c>
      <c r="G325" s="51"/>
      <c r="H325" s="51"/>
      <c r="I325" s="51">
        <f t="shared" si="212"/>
        <v>2021.9739999999999</v>
      </c>
      <c r="J325" s="51">
        <f t="shared" si="242"/>
        <v>2863.0349999999999</v>
      </c>
      <c r="K325" s="51">
        <f t="shared" si="243"/>
        <v>841.06099999999992</v>
      </c>
      <c r="L325" s="39">
        <f t="shared" si="244"/>
        <v>141.59603437037271</v>
      </c>
    </row>
    <row r="326" spans="1:12" s="2" customFormat="1" ht="3.75" customHeight="1" x14ac:dyDescent="0.2">
      <c r="A326" s="163"/>
      <c r="B326" s="24"/>
      <c r="C326" s="7"/>
      <c r="D326" s="7"/>
      <c r="E326" s="51"/>
      <c r="F326" s="51"/>
      <c r="G326" s="51"/>
      <c r="H326" s="51"/>
      <c r="I326" s="51">
        <f t="shared" si="212"/>
        <v>0</v>
      </c>
      <c r="J326" s="51">
        <f t="shared" si="232"/>
        <v>0</v>
      </c>
      <c r="K326" s="51">
        <f t="shared" si="210"/>
        <v>0</v>
      </c>
      <c r="L326" s="39">
        <f t="shared" si="240"/>
        <v>0</v>
      </c>
    </row>
    <row r="327" spans="1:12" s="10" customFormat="1" ht="18.600000000000001" customHeight="1" x14ac:dyDescent="0.2">
      <c r="A327" s="15" t="s">
        <v>260</v>
      </c>
      <c r="B327" s="21" t="s">
        <v>26</v>
      </c>
      <c r="C327" s="56">
        <f t="shared" ref="C327:H327" si="245">C328+C332+C335+C338+C342</f>
        <v>113639.06</v>
      </c>
      <c r="D327" s="56">
        <f t="shared" si="245"/>
        <v>129941.682</v>
      </c>
      <c r="E327" s="56">
        <f t="shared" si="245"/>
        <v>17476.694</v>
      </c>
      <c r="F327" s="56">
        <f>F328+F332+F335+F338+F342</f>
        <v>8526.66</v>
      </c>
      <c r="G327" s="56">
        <f t="shared" si="245"/>
        <v>9669.9539999999997</v>
      </c>
      <c r="H327" s="56">
        <f t="shared" si="245"/>
        <v>3589.7219999999998</v>
      </c>
      <c r="I327" s="49">
        <f t="shared" si="212"/>
        <v>131115.75399999999</v>
      </c>
      <c r="J327" s="49">
        <f t="shared" si="232"/>
        <v>138468.342</v>
      </c>
      <c r="K327" s="49">
        <f t="shared" si="210"/>
        <v>7352.5880000000179</v>
      </c>
      <c r="L327" s="57">
        <f t="shared" si="240"/>
        <v>105.60770752231652</v>
      </c>
    </row>
    <row r="328" spans="1:12" s="10" customFormat="1" ht="17.45" customHeight="1" x14ac:dyDescent="0.2">
      <c r="A328" s="47" t="s">
        <v>261</v>
      </c>
      <c r="B328" s="98" t="s">
        <v>108</v>
      </c>
      <c r="C328" s="7">
        <f>C330+C331</f>
        <v>20187.038</v>
      </c>
      <c r="D328" s="7">
        <f t="shared" ref="D328:F328" si="246">D330+D331</f>
        <v>22331.381000000001</v>
      </c>
      <c r="E328" s="7">
        <f t="shared" si="246"/>
        <v>0</v>
      </c>
      <c r="F328" s="7">
        <f t="shared" si="246"/>
        <v>0</v>
      </c>
      <c r="G328" s="51"/>
      <c r="H328" s="51"/>
      <c r="I328" s="51">
        <f t="shared" si="212"/>
        <v>20187.038</v>
      </c>
      <c r="J328" s="51">
        <f t="shared" si="232"/>
        <v>22331.381000000001</v>
      </c>
      <c r="K328" s="51">
        <f t="shared" si="210"/>
        <v>2144.3430000000008</v>
      </c>
      <c r="L328" s="39">
        <f t="shared" si="240"/>
        <v>110.62237560557423</v>
      </c>
    </row>
    <row r="329" spans="1:12" s="10" customFormat="1" ht="18.600000000000001" customHeight="1" x14ac:dyDescent="0.2">
      <c r="A329" s="47"/>
      <c r="B329" s="142" t="s">
        <v>5</v>
      </c>
      <c r="C329" s="7"/>
      <c r="D329" s="7"/>
      <c r="E329" s="51"/>
      <c r="F329" s="51"/>
      <c r="G329" s="51"/>
      <c r="H329" s="51"/>
      <c r="I329" s="51"/>
      <c r="J329" s="51"/>
      <c r="K329" s="51">
        <f t="shared" si="210"/>
        <v>0</v>
      </c>
      <c r="L329" s="39"/>
    </row>
    <row r="330" spans="1:12" s="10" customFormat="1" ht="28.5" customHeight="1" x14ac:dyDescent="0.2">
      <c r="A330" s="47" t="s">
        <v>262</v>
      </c>
      <c r="B330" s="127" t="s">
        <v>109</v>
      </c>
      <c r="C330" s="7">
        <v>11799.724</v>
      </c>
      <c r="D330" s="7">
        <v>12416.188</v>
      </c>
      <c r="E330" s="51"/>
      <c r="F330" s="51"/>
      <c r="G330" s="51"/>
      <c r="H330" s="51"/>
      <c r="I330" s="51">
        <f>C330+E330</f>
        <v>11799.724</v>
      </c>
      <c r="J330" s="51">
        <f t="shared" ref="J330:J332" si="247">D330+F330</f>
        <v>12416.188</v>
      </c>
      <c r="K330" s="51">
        <f t="shared" si="210"/>
        <v>616.46399999999994</v>
      </c>
      <c r="L330" s="39">
        <f t="shared" si="240"/>
        <v>105.22439338411644</v>
      </c>
    </row>
    <row r="331" spans="1:12" s="10" customFormat="1" ht="29.25" customHeight="1" x14ac:dyDescent="0.2">
      <c r="A331" s="47" t="s">
        <v>263</v>
      </c>
      <c r="B331" s="127" t="s">
        <v>110</v>
      </c>
      <c r="C331" s="7">
        <v>8387.3140000000003</v>
      </c>
      <c r="D331" s="7">
        <v>9915.1929999999993</v>
      </c>
      <c r="E331" s="51"/>
      <c r="F331" s="51"/>
      <c r="G331" s="51"/>
      <c r="H331" s="51"/>
      <c r="I331" s="51">
        <f>C331+E331</f>
        <v>8387.3140000000003</v>
      </c>
      <c r="J331" s="51">
        <f t="shared" si="247"/>
        <v>9915.1929999999993</v>
      </c>
      <c r="K331" s="51">
        <f t="shared" si="210"/>
        <v>1527.878999999999</v>
      </c>
      <c r="L331" s="39">
        <f t="shared" si="240"/>
        <v>118.21654703758556</v>
      </c>
    </row>
    <row r="332" spans="1:12" s="10" customFormat="1" ht="31.5" customHeight="1" x14ac:dyDescent="0.2">
      <c r="A332" s="47" t="s">
        <v>264</v>
      </c>
      <c r="B332" s="98" t="s">
        <v>374</v>
      </c>
      <c r="C332" s="7">
        <f t="shared" ref="C332" si="248">C334</f>
        <v>261.48700000000002</v>
      </c>
      <c r="D332" s="7">
        <f t="shared" ref="D332" si="249">D334</f>
        <v>314.54900000000004</v>
      </c>
      <c r="E332" s="51"/>
      <c r="F332" s="51"/>
      <c r="G332" s="51"/>
      <c r="H332" s="51"/>
      <c r="I332" s="51">
        <f>C332+E332</f>
        <v>261.48700000000002</v>
      </c>
      <c r="J332" s="51">
        <f t="shared" si="247"/>
        <v>314.54900000000004</v>
      </c>
      <c r="K332" s="51">
        <f t="shared" si="210"/>
        <v>53.062000000000012</v>
      </c>
      <c r="L332" s="39">
        <f t="shared" si="240"/>
        <v>120.29240459372741</v>
      </c>
    </row>
    <row r="333" spans="1:12" s="10" customFormat="1" ht="18.95" customHeight="1" x14ac:dyDescent="0.2">
      <c r="A333" s="47"/>
      <c r="B333" s="109" t="s">
        <v>5</v>
      </c>
      <c r="C333" s="7"/>
      <c r="D333" s="7"/>
      <c r="E333" s="51"/>
      <c r="F333" s="51"/>
      <c r="G333" s="51"/>
      <c r="H333" s="51"/>
      <c r="I333" s="51"/>
      <c r="J333" s="51"/>
      <c r="K333" s="51">
        <f t="shared" si="210"/>
        <v>0</v>
      </c>
      <c r="L333" s="39"/>
    </row>
    <row r="334" spans="1:12" s="10" customFormat="1" ht="30" customHeight="1" x14ac:dyDescent="0.2">
      <c r="A334" s="47" t="s">
        <v>265</v>
      </c>
      <c r="B334" s="127" t="s">
        <v>375</v>
      </c>
      <c r="C334" s="7">
        <v>261.48700000000002</v>
      </c>
      <c r="D334" s="7">
        <v>314.54900000000004</v>
      </c>
      <c r="E334" s="51"/>
      <c r="F334" s="51"/>
      <c r="G334" s="51"/>
      <c r="H334" s="51"/>
      <c r="I334" s="51">
        <f>C334+E334</f>
        <v>261.48700000000002</v>
      </c>
      <c r="J334" s="51">
        <f>D334+F334</f>
        <v>314.54900000000004</v>
      </c>
      <c r="K334" s="51">
        <f t="shared" si="210"/>
        <v>53.062000000000012</v>
      </c>
      <c r="L334" s="39">
        <f t="shared" si="240"/>
        <v>120.29240459372741</v>
      </c>
    </row>
    <row r="335" spans="1:12" s="10" customFormat="1" ht="18.600000000000001" customHeight="1" x14ac:dyDescent="0.2">
      <c r="A335" s="47" t="s">
        <v>266</v>
      </c>
      <c r="B335" s="98" t="s">
        <v>112</v>
      </c>
      <c r="C335" s="7">
        <f>C337</f>
        <v>71960.327999999994</v>
      </c>
      <c r="D335" s="7">
        <f t="shared" ref="D335:H335" si="250">D337</f>
        <v>81337.159</v>
      </c>
      <c r="E335" s="7">
        <f t="shared" si="250"/>
        <v>17476.694</v>
      </c>
      <c r="F335" s="7">
        <f t="shared" si="250"/>
        <v>8407.06</v>
      </c>
      <c r="G335" s="7">
        <f t="shared" si="250"/>
        <v>9669.9539999999997</v>
      </c>
      <c r="H335" s="7">
        <f t="shared" si="250"/>
        <v>3470.1219999999998</v>
      </c>
      <c r="I335" s="51">
        <f>C335+E335</f>
        <v>89437.021999999997</v>
      </c>
      <c r="J335" s="51">
        <f>D335+F335</f>
        <v>89744.218999999997</v>
      </c>
      <c r="K335" s="51">
        <f t="shared" si="210"/>
        <v>307.19700000000012</v>
      </c>
      <c r="L335" s="39">
        <f t="shared" si="240"/>
        <v>100.34347856528586</v>
      </c>
    </row>
    <row r="336" spans="1:12" s="10" customFormat="1" ht="18.95" customHeight="1" x14ac:dyDescent="0.2">
      <c r="A336" s="47"/>
      <c r="B336" s="109" t="s">
        <v>5</v>
      </c>
      <c r="C336" s="7"/>
      <c r="D336" s="7"/>
      <c r="E336" s="7"/>
      <c r="F336" s="7"/>
      <c r="G336" s="7"/>
      <c r="H336" s="7"/>
      <c r="I336" s="51"/>
      <c r="J336" s="51"/>
      <c r="K336" s="51">
        <f t="shared" si="210"/>
        <v>0</v>
      </c>
      <c r="L336" s="39"/>
    </row>
    <row r="337" spans="1:12" s="10" customFormat="1" ht="28.5" customHeight="1" x14ac:dyDescent="0.2">
      <c r="A337" s="47" t="s">
        <v>267</v>
      </c>
      <c r="B337" s="127" t="s">
        <v>111</v>
      </c>
      <c r="C337" s="7">
        <v>71960.327999999994</v>
      </c>
      <c r="D337" s="7">
        <v>81337.159</v>
      </c>
      <c r="E337" s="51">
        <v>17476.694</v>
      </c>
      <c r="F337" s="51">
        <v>8407.06</v>
      </c>
      <c r="G337" s="51">
        <v>9669.9539999999997</v>
      </c>
      <c r="H337" s="51">
        <v>3470.1219999999998</v>
      </c>
      <c r="I337" s="51">
        <f t="shared" ref="I337:I342" si="251">C337+E337</f>
        <v>89437.021999999997</v>
      </c>
      <c r="J337" s="51">
        <f t="shared" ref="J337:J342" si="252">D337+F337</f>
        <v>89744.218999999997</v>
      </c>
      <c r="K337" s="51">
        <f t="shared" si="210"/>
        <v>307.19700000000012</v>
      </c>
      <c r="L337" s="39">
        <f t="shared" si="240"/>
        <v>100.34347856528586</v>
      </c>
    </row>
    <row r="338" spans="1:12" s="10" customFormat="1" ht="17.45" customHeight="1" x14ac:dyDescent="0.2">
      <c r="A338" s="47" t="s">
        <v>268</v>
      </c>
      <c r="B338" s="98" t="s">
        <v>113</v>
      </c>
      <c r="C338" s="7">
        <f t="shared" ref="C338" si="253">C340</f>
        <v>2998.942</v>
      </c>
      <c r="D338" s="7">
        <f>D340+D341</f>
        <v>3188.8820000000001</v>
      </c>
      <c r="E338" s="51">
        <f>E340</f>
        <v>0</v>
      </c>
      <c r="F338" s="51">
        <f>F340</f>
        <v>119.6</v>
      </c>
      <c r="G338" s="51">
        <f>G340</f>
        <v>0</v>
      </c>
      <c r="H338" s="51">
        <f>H340</f>
        <v>119.6</v>
      </c>
      <c r="I338" s="51">
        <f t="shared" si="251"/>
        <v>2998.942</v>
      </c>
      <c r="J338" s="51">
        <f t="shared" si="252"/>
        <v>3308.482</v>
      </c>
      <c r="K338" s="51">
        <f t="shared" si="210"/>
        <v>309.53999999999996</v>
      </c>
      <c r="L338" s="39">
        <f t="shared" si="240"/>
        <v>110.32164009840804</v>
      </c>
    </row>
    <row r="339" spans="1:12" s="10" customFormat="1" ht="18.95" customHeight="1" x14ac:dyDescent="0.2">
      <c r="A339" s="47"/>
      <c r="B339" s="109" t="s">
        <v>5</v>
      </c>
      <c r="C339" s="7"/>
      <c r="D339" s="7"/>
      <c r="E339" s="51"/>
      <c r="F339" s="51"/>
      <c r="G339" s="51"/>
      <c r="H339" s="51"/>
      <c r="I339" s="51">
        <f t="shared" si="251"/>
        <v>0</v>
      </c>
      <c r="J339" s="51">
        <f t="shared" si="252"/>
        <v>0</v>
      </c>
      <c r="K339" s="51">
        <f t="shared" si="210"/>
        <v>0</v>
      </c>
      <c r="L339" s="39">
        <f t="shared" ref="L339" si="254">IF(I339&gt;0,J339/I339*100,0)</f>
        <v>0</v>
      </c>
    </row>
    <row r="340" spans="1:12" s="2" customFormat="1" ht="20.25" customHeight="1" x14ac:dyDescent="0.2">
      <c r="A340" s="163" t="s">
        <v>269</v>
      </c>
      <c r="B340" s="127" t="s">
        <v>485</v>
      </c>
      <c r="C340" s="7">
        <v>2998.942</v>
      </c>
      <c r="D340" s="7">
        <v>3136.91</v>
      </c>
      <c r="E340" s="51"/>
      <c r="F340" s="51">
        <v>119.6</v>
      </c>
      <c r="G340" s="51"/>
      <c r="H340" s="51">
        <v>119.6</v>
      </c>
      <c r="I340" s="51">
        <f t="shared" si="251"/>
        <v>2998.942</v>
      </c>
      <c r="J340" s="51">
        <f t="shared" si="252"/>
        <v>3256.5099999999998</v>
      </c>
      <c r="K340" s="51">
        <f t="shared" si="210"/>
        <v>257.56799999999976</v>
      </c>
      <c r="L340" s="39">
        <f t="shared" si="240"/>
        <v>108.58862892313354</v>
      </c>
    </row>
    <row r="341" spans="1:12" s="2" customFormat="1" ht="32.25" customHeight="1" x14ac:dyDescent="0.2">
      <c r="A341" s="163" t="s">
        <v>718</v>
      </c>
      <c r="B341" s="127" t="s">
        <v>719</v>
      </c>
      <c r="C341" s="7"/>
      <c r="D341" s="7">
        <v>51.972000000000001</v>
      </c>
      <c r="E341" s="51"/>
      <c r="F341" s="51"/>
      <c r="G341" s="51"/>
      <c r="H341" s="51"/>
      <c r="I341" s="51">
        <f t="shared" ref="I341" si="255">C341+E341</f>
        <v>0</v>
      </c>
      <c r="J341" s="51">
        <f t="shared" ref="J341" si="256">D341+F341</f>
        <v>51.972000000000001</v>
      </c>
      <c r="K341" s="51">
        <f t="shared" ref="K341" si="257">J341-I341</f>
        <v>51.972000000000001</v>
      </c>
      <c r="L341" s="39">
        <f t="shared" ref="L341" si="258">IF(I341&gt;0,J341/I341*100,0)</f>
        <v>0</v>
      </c>
    </row>
    <row r="342" spans="1:12" s="2" customFormat="1" ht="19.5" customHeight="1" x14ac:dyDescent="0.2">
      <c r="A342" s="163" t="s">
        <v>270</v>
      </c>
      <c r="B342" s="98" t="s">
        <v>114</v>
      </c>
      <c r="C342" s="7">
        <f>C344+C345+C346</f>
        <v>18231.264999999999</v>
      </c>
      <c r="D342" s="7">
        <f t="shared" ref="D342:H342" si="259">D344+D345+D346</f>
        <v>22769.710999999999</v>
      </c>
      <c r="E342" s="7">
        <f t="shared" si="259"/>
        <v>0</v>
      </c>
      <c r="F342" s="7">
        <f t="shared" si="259"/>
        <v>0</v>
      </c>
      <c r="G342" s="7">
        <f t="shared" si="259"/>
        <v>0</v>
      </c>
      <c r="H342" s="7">
        <f t="shared" si="259"/>
        <v>0</v>
      </c>
      <c r="I342" s="51">
        <f t="shared" si="251"/>
        <v>18231.264999999999</v>
      </c>
      <c r="J342" s="51">
        <f t="shared" si="252"/>
        <v>22769.710999999999</v>
      </c>
      <c r="K342" s="51">
        <f t="shared" si="210"/>
        <v>4538.4459999999999</v>
      </c>
      <c r="L342" s="39">
        <f t="shared" ref="L342:L353" si="260">IF(I342&gt;0,J342/I342*100,0)</f>
        <v>124.89375257284669</v>
      </c>
    </row>
    <row r="343" spans="1:12" s="2" customFormat="1" ht="18.600000000000001" customHeight="1" x14ac:dyDescent="0.2">
      <c r="A343" s="163"/>
      <c r="B343" s="142" t="s">
        <v>5</v>
      </c>
      <c r="C343" s="7"/>
      <c r="D343" s="7"/>
      <c r="E343" s="51"/>
      <c r="F343" s="51"/>
      <c r="G343" s="51"/>
      <c r="H343" s="51"/>
      <c r="I343" s="51"/>
      <c r="J343" s="51"/>
      <c r="K343" s="51">
        <f t="shared" si="210"/>
        <v>0</v>
      </c>
      <c r="L343" s="39">
        <f t="shared" si="260"/>
        <v>0</v>
      </c>
    </row>
    <row r="344" spans="1:12" s="2" customFormat="1" ht="45.75" customHeight="1" x14ac:dyDescent="0.2">
      <c r="A344" s="163" t="s">
        <v>271</v>
      </c>
      <c r="B344" s="131" t="s">
        <v>115</v>
      </c>
      <c r="C344" s="7">
        <v>1980.682</v>
      </c>
      <c r="D344" s="7">
        <v>2280.623</v>
      </c>
      <c r="E344" s="51"/>
      <c r="F344" s="51"/>
      <c r="G344" s="51"/>
      <c r="H344" s="51"/>
      <c r="I344" s="51">
        <f t="shared" ref="I344:I372" si="261">C344+E344</f>
        <v>1980.682</v>
      </c>
      <c r="J344" s="51">
        <f t="shared" ref="J344:J364" si="262">D344+F344</f>
        <v>2280.623</v>
      </c>
      <c r="K344" s="51">
        <f t="shared" si="210"/>
        <v>299.94100000000003</v>
      </c>
      <c r="L344" s="39">
        <f t="shared" si="260"/>
        <v>115.14331932132467</v>
      </c>
    </row>
    <row r="345" spans="1:12" s="2" customFormat="1" ht="30" customHeight="1" x14ac:dyDescent="0.2">
      <c r="A345" s="163" t="s">
        <v>272</v>
      </c>
      <c r="B345" s="134" t="s">
        <v>116</v>
      </c>
      <c r="C345" s="7">
        <v>14726.685999999998</v>
      </c>
      <c r="D345" s="7">
        <v>18695.718000000001</v>
      </c>
      <c r="E345" s="51"/>
      <c r="F345" s="51"/>
      <c r="G345" s="51"/>
      <c r="H345" s="51"/>
      <c r="I345" s="51">
        <f t="shared" si="261"/>
        <v>14726.685999999998</v>
      </c>
      <c r="J345" s="51">
        <f t="shared" si="262"/>
        <v>18695.718000000001</v>
      </c>
      <c r="K345" s="51">
        <f t="shared" si="210"/>
        <v>3969.0320000000029</v>
      </c>
      <c r="L345" s="39">
        <f t="shared" si="260"/>
        <v>126.95129101007521</v>
      </c>
    </row>
    <row r="346" spans="1:12" s="2" customFormat="1" ht="20.25" customHeight="1" x14ac:dyDescent="0.2">
      <c r="A346" s="163" t="s">
        <v>273</v>
      </c>
      <c r="B346" s="134" t="s">
        <v>117</v>
      </c>
      <c r="C346" s="7">
        <v>1523.8969999999999</v>
      </c>
      <c r="D346" s="7">
        <v>1793.37</v>
      </c>
      <c r="E346" s="51"/>
      <c r="F346" s="51"/>
      <c r="G346" s="51"/>
      <c r="H346" s="51"/>
      <c r="I346" s="51">
        <f t="shared" si="261"/>
        <v>1523.8969999999999</v>
      </c>
      <c r="J346" s="51">
        <f t="shared" si="262"/>
        <v>1793.37</v>
      </c>
      <c r="K346" s="51">
        <f t="shared" si="210"/>
        <v>269.47299999999996</v>
      </c>
      <c r="L346" s="39">
        <f t="shared" si="260"/>
        <v>117.68315050164151</v>
      </c>
    </row>
    <row r="347" spans="1:12" s="2" customFormat="1" ht="5.0999999999999996" customHeight="1" x14ac:dyDescent="0.2">
      <c r="A347" s="163"/>
      <c r="B347" s="30"/>
      <c r="C347" s="7"/>
      <c r="D347" s="7"/>
      <c r="E347" s="51"/>
      <c r="F347" s="51"/>
      <c r="G347" s="51"/>
      <c r="H347" s="51"/>
      <c r="I347" s="51">
        <f t="shared" si="261"/>
        <v>0</v>
      </c>
      <c r="J347" s="51">
        <f t="shared" si="262"/>
        <v>0</v>
      </c>
      <c r="K347" s="51">
        <f t="shared" si="210"/>
        <v>0</v>
      </c>
      <c r="L347" s="39">
        <f t="shared" si="260"/>
        <v>0</v>
      </c>
    </row>
    <row r="348" spans="1:12" s="10" customFormat="1" ht="18.600000000000001" customHeight="1" x14ac:dyDescent="0.2">
      <c r="A348" s="15" t="s">
        <v>274</v>
      </c>
      <c r="B348" s="21" t="s">
        <v>24</v>
      </c>
      <c r="C348" s="56">
        <f t="shared" ref="C348:G348" si="263">C349+C353+C357</f>
        <v>707523.94900000002</v>
      </c>
      <c r="D348" s="56">
        <f>D349+D353+D357+D354</f>
        <v>755704.19199999992</v>
      </c>
      <c r="E348" s="56">
        <f t="shared" si="263"/>
        <v>404940.46200000006</v>
      </c>
      <c r="F348" s="56">
        <f>F349+F353+F357+F354</f>
        <v>122890.492</v>
      </c>
      <c r="G348" s="56">
        <f t="shared" si="263"/>
        <v>404940.46200000006</v>
      </c>
      <c r="H348" s="56">
        <f>H349+H353+H357+H354</f>
        <v>122890.492</v>
      </c>
      <c r="I348" s="49">
        <f t="shared" si="261"/>
        <v>1112464.4110000001</v>
      </c>
      <c r="J348" s="49">
        <f t="shared" si="262"/>
        <v>878594.68399999989</v>
      </c>
      <c r="K348" s="49">
        <f t="shared" si="210"/>
        <v>-233869.72700000019</v>
      </c>
      <c r="L348" s="57">
        <f t="shared" si="260"/>
        <v>78.97732954982591</v>
      </c>
    </row>
    <row r="349" spans="1:12" s="10" customFormat="1" ht="31.5" customHeight="1" x14ac:dyDescent="0.2">
      <c r="A349" s="47" t="s">
        <v>275</v>
      </c>
      <c r="B349" s="126" t="s">
        <v>376</v>
      </c>
      <c r="C349" s="7">
        <f t="shared" ref="C349:H349" si="264">C351+C352</f>
        <v>284479.71999999997</v>
      </c>
      <c r="D349" s="7">
        <f t="shared" si="264"/>
        <v>326884.25899999996</v>
      </c>
      <c r="E349" s="7">
        <f t="shared" si="264"/>
        <v>127738.97100000001</v>
      </c>
      <c r="F349" s="7">
        <f t="shared" si="264"/>
        <v>65040.962</v>
      </c>
      <c r="G349" s="7">
        <f t="shared" si="264"/>
        <v>127738.97100000001</v>
      </c>
      <c r="H349" s="7">
        <f t="shared" si="264"/>
        <v>65040.962</v>
      </c>
      <c r="I349" s="51">
        <f t="shared" si="261"/>
        <v>412218.69099999999</v>
      </c>
      <c r="J349" s="51">
        <f t="shared" si="262"/>
        <v>391925.22099999996</v>
      </c>
      <c r="K349" s="51">
        <f t="shared" si="210"/>
        <v>-20293.47000000003</v>
      </c>
      <c r="L349" s="39">
        <f t="shared" si="260"/>
        <v>95.07701362333421</v>
      </c>
    </row>
    <row r="350" spans="1:12" s="10" customFormat="1" ht="21.75" customHeight="1" x14ac:dyDescent="0.2">
      <c r="A350" s="47"/>
      <c r="B350" s="134" t="s">
        <v>5</v>
      </c>
      <c r="C350" s="7"/>
      <c r="D350" s="7"/>
      <c r="E350" s="7"/>
      <c r="F350" s="7"/>
      <c r="G350" s="7"/>
      <c r="H350" s="7"/>
      <c r="I350" s="51">
        <f t="shared" si="261"/>
        <v>0</v>
      </c>
      <c r="J350" s="51">
        <f t="shared" si="262"/>
        <v>0</v>
      </c>
      <c r="K350" s="51">
        <f t="shared" ref="K350:K446" si="265">J350-I350</f>
        <v>0</v>
      </c>
      <c r="L350" s="39">
        <f t="shared" si="260"/>
        <v>0</v>
      </c>
    </row>
    <row r="351" spans="1:12" s="10" customFormat="1" ht="27.75" customHeight="1" x14ac:dyDescent="0.2">
      <c r="A351" s="47" t="s">
        <v>377</v>
      </c>
      <c r="B351" s="113" t="s">
        <v>378</v>
      </c>
      <c r="C351" s="7">
        <v>16241.723</v>
      </c>
      <c r="D351" s="7">
        <v>6454.2690000000002</v>
      </c>
      <c r="E351" s="51">
        <v>127738.97100000001</v>
      </c>
      <c r="F351" s="51">
        <v>65040.962</v>
      </c>
      <c r="G351" s="51">
        <v>127738.97100000001</v>
      </c>
      <c r="H351" s="51">
        <v>65040.962</v>
      </c>
      <c r="I351" s="51">
        <f t="shared" si="261"/>
        <v>143980.69400000002</v>
      </c>
      <c r="J351" s="51">
        <f t="shared" si="262"/>
        <v>71495.231</v>
      </c>
      <c r="K351" s="51">
        <f t="shared" si="265"/>
        <v>-72485.463000000018</v>
      </c>
      <c r="L351" s="39">
        <f t="shared" si="260"/>
        <v>49.656123341091821</v>
      </c>
    </row>
    <row r="352" spans="1:12" s="10" customFormat="1" ht="30.75" customHeight="1" x14ac:dyDescent="0.2">
      <c r="A352" s="47" t="s">
        <v>379</v>
      </c>
      <c r="B352" s="105" t="s">
        <v>380</v>
      </c>
      <c r="C352" s="7">
        <v>268237.99699999997</v>
      </c>
      <c r="D352" s="7">
        <v>320429.99</v>
      </c>
      <c r="E352" s="51"/>
      <c r="F352" s="51"/>
      <c r="G352" s="51"/>
      <c r="H352" s="51"/>
      <c r="I352" s="51">
        <f t="shared" si="261"/>
        <v>268237.99699999997</v>
      </c>
      <c r="J352" s="51">
        <f t="shared" si="262"/>
        <v>320429.99</v>
      </c>
      <c r="K352" s="51">
        <f t="shared" si="265"/>
        <v>52191.993000000017</v>
      </c>
      <c r="L352" s="39">
        <f t="shared" si="260"/>
        <v>119.45734518737852</v>
      </c>
    </row>
    <row r="353" spans="1:12" s="10" customFormat="1" x14ac:dyDescent="0.2">
      <c r="A353" s="47" t="s">
        <v>300</v>
      </c>
      <c r="B353" s="126" t="s">
        <v>381</v>
      </c>
      <c r="C353" s="7">
        <v>413044.42899999995</v>
      </c>
      <c r="D353" s="7">
        <v>416416.522</v>
      </c>
      <c r="E353" s="7">
        <v>275128.31800000003</v>
      </c>
      <c r="F353" s="7">
        <v>35621.857000000004</v>
      </c>
      <c r="G353" s="7">
        <v>275128.31800000003</v>
      </c>
      <c r="H353" s="7">
        <v>35621.857000000004</v>
      </c>
      <c r="I353" s="51">
        <f t="shared" si="261"/>
        <v>688172.74699999997</v>
      </c>
      <c r="J353" s="51">
        <f t="shared" si="262"/>
        <v>452038.37900000002</v>
      </c>
      <c r="K353" s="51">
        <f t="shared" si="265"/>
        <v>-236134.36799999996</v>
      </c>
      <c r="L353" s="39">
        <f t="shared" si="260"/>
        <v>65.686759751908625</v>
      </c>
    </row>
    <row r="354" spans="1:12" s="10" customFormat="1" x14ac:dyDescent="0.2">
      <c r="A354" s="47" t="s">
        <v>720</v>
      </c>
      <c r="B354" s="126" t="s">
        <v>721</v>
      </c>
      <c r="C354" s="7"/>
      <c r="D354" s="7"/>
      <c r="E354" s="7"/>
      <c r="F354" s="7">
        <f>F356</f>
        <v>7544.902</v>
      </c>
      <c r="G354" s="7"/>
      <c r="H354" s="7">
        <f>H356</f>
        <v>7544.902</v>
      </c>
      <c r="I354" s="51">
        <f t="shared" ref="I354:I356" si="266">C354+E354</f>
        <v>0</v>
      </c>
      <c r="J354" s="51">
        <f t="shared" ref="J354:J356" si="267">D354+F354</f>
        <v>7544.902</v>
      </c>
      <c r="K354" s="51">
        <f t="shared" ref="K354:K356" si="268">J354-I354</f>
        <v>7544.902</v>
      </c>
      <c r="L354" s="39">
        <f t="shared" ref="L354:L356" si="269">IF(I354&gt;0,J354/I354*100,0)</f>
        <v>0</v>
      </c>
    </row>
    <row r="355" spans="1:12" s="10" customFormat="1" x14ac:dyDescent="0.2">
      <c r="A355" s="15"/>
      <c r="B355" s="157" t="s">
        <v>5</v>
      </c>
      <c r="C355" s="7"/>
      <c r="D355" s="7"/>
      <c r="E355" s="7"/>
      <c r="F355" s="7"/>
      <c r="G355" s="7"/>
      <c r="H355" s="7"/>
      <c r="I355" s="51">
        <f t="shared" si="266"/>
        <v>0</v>
      </c>
      <c r="J355" s="51">
        <f t="shared" si="267"/>
        <v>0</v>
      </c>
      <c r="K355" s="51">
        <f t="shared" si="268"/>
        <v>0</v>
      </c>
      <c r="L355" s="39">
        <f t="shared" si="269"/>
        <v>0</v>
      </c>
    </row>
    <row r="356" spans="1:12" s="10" customFormat="1" ht="75" x14ac:dyDescent="0.2">
      <c r="A356" s="47" t="s">
        <v>722</v>
      </c>
      <c r="B356" s="127" t="s">
        <v>723</v>
      </c>
      <c r="C356" s="7"/>
      <c r="D356" s="7"/>
      <c r="E356" s="7"/>
      <c r="F356" s="7">
        <v>7544.902</v>
      </c>
      <c r="G356" s="7"/>
      <c r="H356" s="7">
        <v>7544.902</v>
      </c>
      <c r="I356" s="51">
        <f t="shared" si="266"/>
        <v>0</v>
      </c>
      <c r="J356" s="51">
        <f t="shared" si="267"/>
        <v>7544.902</v>
      </c>
      <c r="K356" s="51">
        <f t="shared" si="268"/>
        <v>7544.902</v>
      </c>
      <c r="L356" s="39">
        <f t="shared" si="269"/>
        <v>0</v>
      </c>
    </row>
    <row r="357" spans="1:12" s="10" customFormat="1" ht="24" customHeight="1" x14ac:dyDescent="0.2">
      <c r="A357" s="47" t="s">
        <v>382</v>
      </c>
      <c r="B357" s="18" t="s">
        <v>383</v>
      </c>
      <c r="C357" s="7">
        <v>9999.7999999999993</v>
      </c>
      <c r="D357" s="7">
        <v>12403.411000000002</v>
      </c>
      <c r="E357" s="51">
        <v>2073.1729999999998</v>
      </c>
      <c r="F357" s="51">
        <v>14682.771000000001</v>
      </c>
      <c r="G357" s="51">
        <v>2073.1729999999998</v>
      </c>
      <c r="H357" s="51">
        <v>14682.771000000001</v>
      </c>
      <c r="I357" s="51">
        <f t="shared" si="261"/>
        <v>12072.972999999998</v>
      </c>
      <c r="J357" s="51">
        <f t="shared" ref="J357" si="270">D357+F357</f>
        <v>27086.182000000001</v>
      </c>
      <c r="K357" s="51">
        <f t="shared" ref="K357" si="271">J357-I357</f>
        <v>15013.209000000003</v>
      </c>
      <c r="L357" s="147" t="s">
        <v>737</v>
      </c>
    </row>
    <row r="358" spans="1:12" s="2" customFormat="1" ht="4.5" customHeight="1" x14ac:dyDescent="0.2">
      <c r="A358" s="163"/>
      <c r="B358" s="24"/>
      <c r="C358" s="7"/>
      <c r="D358" s="7"/>
      <c r="E358" s="51"/>
      <c r="F358" s="51"/>
      <c r="G358" s="51"/>
      <c r="H358" s="51"/>
      <c r="I358" s="51">
        <f t="shared" ref="I358:I361" si="272">C358+E358</f>
        <v>0</v>
      </c>
      <c r="J358" s="51">
        <f t="shared" ref="J358:J361" si="273">D358+F358</f>
        <v>0</v>
      </c>
      <c r="K358" s="51">
        <f t="shared" ref="K358:K361" si="274">J358-I358</f>
        <v>0</v>
      </c>
      <c r="L358" s="125">
        <f t="shared" ref="L358:L361" si="275">IF(I358&gt;0,J358/I358*100,0)</f>
        <v>0</v>
      </c>
    </row>
    <row r="359" spans="1:12" s="10" customFormat="1" ht="18" customHeight="1" x14ac:dyDescent="0.2">
      <c r="A359" s="15" t="s">
        <v>384</v>
      </c>
      <c r="B359" s="21" t="s">
        <v>385</v>
      </c>
      <c r="C359" s="67">
        <f>C361+C360</f>
        <v>1008.674</v>
      </c>
      <c r="D359" s="67">
        <f>D361+D360</f>
        <v>1183.6500000000001</v>
      </c>
      <c r="E359" s="67">
        <f>E361</f>
        <v>0</v>
      </c>
      <c r="F359" s="67">
        <f t="shared" ref="F359:H359" si="276">F361</f>
        <v>0</v>
      </c>
      <c r="G359" s="67">
        <f t="shared" si="276"/>
        <v>0</v>
      </c>
      <c r="H359" s="67">
        <f t="shared" si="276"/>
        <v>0</v>
      </c>
      <c r="I359" s="63">
        <f t="shared" si="272"/>
        <v>1008.674</v>
      </c>
      <c r="J359" s="63">
        <f t="shared" si="273"/>
        <v>1183.6500000000001</v>
      </c>
      <c r="K359" s="63">
        <f t="shared" si="274"/>
        <v>174.97600000000011</v>
      </c>
      <c r="L359" s="145">
        <f t="shared" si="275"/>
        <v>117.34713098582894</v>
      </c>
    </row>
    <row r="360" spans="1:12" s="10" customFormat="1" ht="18.75" customHeight="1" x14ac:dyDescent="0.2">
      <c r="A360" s="47" t="s">
        <v>632</v>
      </c>
      <c r="B360" s="18" t="s">
        <v>633</v>
      </c>
      <c r="C360" s="96">
        <v>536.798</v>
      </c>
      <c r="D360" s="96">
        <v>1019.94</v>
      </c>
      <c r="E360" s="67"/>
      <c r="F360" s="67"/>
      <c r="G360" s="67"/>
      <c r="H360" s="67"/>
      <c r="I360" s="51">
        <f t="shared" si="272"/>
        <v>536.798</v>
      </c>
      <c r="J360" s="51">
        <f t="shared" si="273"/>
        <v>1019.94</v>
      </c>
      <c r="K360" s="51">
        <f t="shared" si="274"/>
        <v>483.14200000000005</v>
      </c>
      <c r="L360" s="125">
        <f t="shared" si="275"/>
        <v>190.00443369759205</v>
      </c>
    </row>
    <row r="361" spans="1:12" s="10" customFormat="1" ht="21" customHeight="1" x14ac:dyDescent="0.2">
      <c r="A361" s="163" t="s">
        <v>386</v>
      </c>
      <c r="B361" s="18" t="s">
        <v>387</v>
      </c>
      <c r="C361" s="96">
        <v>471.87599999999998</v>
      </c>
      <c r="D361" s="96">
        <v>163.70999999999998</v>
      </c>
      <c r="E361" s="51"/>
      <c r="F361" s="51"/>
      <c r="G361" s="51"/>
      <c r="H361" s="51"/>
      <c r="I361" s="51">
        <f t="shared" si="272"/>
        <v>471.87599999999998</v>
      </c>
      <c r="J361" s="51">
        <f t="shared" si="273"/>
        <v>163.70999999999998</v>
      </c>
      <c r="K361" s="51">
        <f t="shared" si="274"/>
        <v>-308.166</v>
      </c>
      <c r="L361" s="125">
        <f t="shared" si="275"/>
        <v>34.693436411260578</v>
      </c>
    </row>
    <row r="362" spans="1:12" s="10" customFormat="1" ht="5.25" customHeight="1" x14ac:dyDescent="0.2">
      <c r="A362" s="163"/>
      <c r="B362" s="83"/>
      <c r="C362" s="56"/>
      <c r="D362" s="56"/>
      <c r="E362" s="51"/>
      <c r="F362" s="51"/>
      <c r="G362" s="51"/>
      <c r="H362" s="51"/>
      <c r="I362" s="51">
        <f t="shared" si="261"/>
        <v>0</v>
      </c>
      <c r="J362" s="51">
        <f t="shared" si="262"/>
        <v>0</v>
      </c>
      <c r="K362" s="51">
        <f t="shared" si="265"/>
        <v>0</v>
      </c>
      <c r="L362" s="125">
        <f t="shared" ref="L362" si="277">IF(I362&gt;0,J362/I362*100,0)</f>
        <v>0</v>
      </c>
    </row>
    <row r="363" spans="1:12" s="2" customFormat="1" x14ac:dyDescent="0.2">
      <c r="A363" s="15" t="s">
        <v>276</v>
      </c>
      <c r="B363" s="21" t="s">
        <v>388</v>
      </c>
      <c r="C363" s="67">
        <f>C371+C376</f>
        <v>6221.0749999999998</v>
      </c>
      <c r="D363" s="67">
        <f>D371+D376</f>
        <v>6594.8779999999997</v>
      </c>
      <c r="E363" s="67">
        <f>E364+E365+E370+E371+E372+E373+E376</f>
        <v>663106.67999999993</v>
      </c>
      <c r="F363" s="67">
        <f>F364+F365+F370+F371+F372+F373+F376</f>
        <v>529212.15300000005</v>
      </c>
      <c r="G363" s="67">
        <f>G364+G365+G370+G371+G372+G373+G376</f>
        <v>603084.18799999997</v>
      </c>
      <c r="H363" s="67">
        <f>H364+H365+H370+H371+H372+H373+H376</f>
        <v>480422.73</v>
      </c>
      <c r="I363" s="63">
        <f t="shared" si="261"/>
        <v>669327.75499999989</v>
      </c>
      <c r="J363" s="63">
        <f t="shared" si="262"/>
        <v>535807.03100000008</v>
      </c>
      <c r="K363" s="63">
        <f t="shared" si="265"/>
        <v>-133520.72399999981</v>
      </c>
      <c r="L363" s="66">
        <f t="shared" ref="L363:L389" si="278">IF(I363&gt;0,J363/I363*100,0)</f>
        <v>80.051518407450502</v>
      </c>
    </row>
    <row r="364" spans="1:12" s="2" customFormat="1" ht="24" customHeight="1" x14ac:dyDescent="0.2">
      <c r="A364" s="47" t="s">
        <v>277</v>
      </c>
      <c r="B364" s="135" t="s">
        <v>389</v>
      </c>
      <c r="C364" s="7"/>
      <c r="D364" s="7"/>
      <c r="E364" s="7">
        <v>252439.39700000003</v>
      </c>
      <c r="F364" s="7">
        <v>66236.86</v>
      </c>
      <c r="G364" s="7">
        <v>252439.397</v>
      </c>
      <c r="H364" s="7">
        <v>66236.86</v>
      </c>
      <c r="I364" s="51">
        <f t="shared" si="261"/>
        <v>252439.39700000003</v>
      </c>
      <c r="J364" s="51">
        <f t="shared" si="262"/>
        <v>66236.86</v>
      </c>
      <c r="K364" s="51">
        <f t="shared" ref="K364" si="279">J364-I364</f>
        <v>-186202.53700000001</v>
      </c>
      <c r="L364" s="39">
        <f t="shared" si="278"/>
        <v>26.238717405904747</v>
      </c>
    </row>
    <row r="365" spans="1:12" s="2" customFormat="1" ht="24" customHeight="1" x14ac:dyDescent="0.2">
      <c r="A365" s="47" t="s">
        <v>390</v>
      </c>
      <c r="B365" s="135" t="s">
        <v>391</v>
      </c>
      <c r="C365" s="7"/>
      <c r="D365" s="7"/>
      <c r="E365" s="7">
        <f>E367+E368+E369</f>
        <v>260399.19400000002</v>
      </c>
      <c r="F365" s="7">
        <f>F367+F368+F369</f>
        <v>340870.44400000002</v>
      </c>
      <c r="G365" s="7">
        <f>G367+G368+G369</f>
        <v>260399.19400000002</v>
      </c>
      <c r="H365" s="7">
        <f>H367+H368+H369</f>
        <v>340870.44399999996</v>
      </c>
      <c r="I365" s="51">
        <f t="shared" si="261"/>
        <v>260399.19400000002</v>
      </c>
      <c r="J365" s="51">
        <f t="shared" ref="J365:J385" si="280">D365+F365</f>
        <v>340870.44400000002</v>
      </c>
      <c r="K365" s="51">
        <f t="shared" si="265"/>
        <v>80471.25</v>
      </c>
      <c r="L365" s="39">
        <f t="shared" si="278"/>
        <v>130.90303344026481</v>
      </c>
    </row>
    <row r="366" spans="1:12" s="2" customFormat="1" ht="13.5" customHeight="1" x14ac:dyDescent="0.2">
      <c r="A366" s="47"/>
      <c r="B366" s="134" t="s">
        <v>5</v>
      </c>
      <c r="C366" s="7"/>
      <c r="D366" s="7"/>
      <c r="E366" s="51"/>
      <c r="F366" s="51"/>
      <c r="G366" s="51"/>
      <c r="H366" s="51"/>
      <c r="I366" s="51">
        <f t="shared" si="261"/>
        <v>0</v>
      </c>
      <c r="J366" s="51">
        <f t="shared" si="280"/>
        <v>0</v>
      </c>
      <c r="K366" s="51">
        <f t="shared" si="265"/>
        <v>0</v>
      </c>
      <c r="L366" s="39">
        <f t="shared" si="278"/>
        <v>0</v>
      </c>
    </row>
    <row r="367" spans="1:12" s="2" customFormat="1" ht="24" customHeight="1" x14ac:dyDescent="0.2">
      <c r="A367" s="47" t="s">
        <v>392</v>
      </c>
      <c r="B367" s="136" t="s">
        <v>393</v>
      </c>
      <c r="C367" s="7"/>
      <c r="D367" s="7"/>
      <c r="E367" s="7">
        <v>239846.427</v>
      </c>
      <c r="F367" s="7">
        <v>315516.86800000002</v>
      </c>
      <c r="G367" s="7">
        <v>239846.427</v>
      </c>
      <c r="H367" s="7">
        <v>315516.86799999996</v>
      </c>
      <c r="I367" s="51">
        <f t="shared" si="261"/>
        <v>239846.427</v>
      </c>
      <c r="J367" s="51">
        <f t="shared" si="280"/>
        <v>315516.86800000002</v>
      </c>
      <c r="K367" s="51">
        <f t="shared" si="265"/>
        <v>75670.441000000021</v>
      </c>
      <c r="L367" s="39">
        <f t="shared" si="278"/>
        <v>131.54953857202969</v>
      </c>
    </row>
    <row r="368" spans="1:12" s="10" customFormat="1" ht="24" customHeight="1" x14ac:dyDescent="0.2">
      <c r="A368" s="47" t="s">
        <v>394</v>
      </c>
      <c r="B368" s="136" t="s">
        <v>395</v>
      </c>
      <c r="C368" s="7"/>
      <c r="D368" s="7"/>
      <c r="E368" s="51">
        <v>16861.985000000001</v>
      </c>
      <c r="F368" s="51">
        <v>25353.575999999997</v>
      </c>
      <c r="G368" s="51">
        <v>16861.985000000001</v>
      </c>
      <c r="H368" s="51">
        <v>25353.576000000005</v>
      </c>
      <c r="I368" s="51">
        <f t="shared" si="261"/>
        <v>16861.985000000001</v>
      </c>
      <c r="J368" s="51">
        <f t="shared" si="280"/>
        <v>25353.575999999997</v>
      </c>
      <c r="K368" s="51">
        <f t="shared" si="265"/>
        <v>8491.5909999999967</v>
      </c>
      <c r="L368" s="39">
        <f t="shared" si="278"/>
        <v>150.35937939690967</v>
      </c>
    </row>
    <row r="369" spans="1:12" s="2" customFormat="1" ht="30" x14ac:dyDescent="0.2">
      <c r="A369" s="47" t="s">
        <v>396</v>
      </c>
      <c r="B369" s="136" t="s">
        <v>397</v>
      </c>
      <c r="C369" s="56"/>
      <c r="D369" s="56"/>
      <c r="E369" s="7">
        <v>3690.7820000000002</v>
      </c>
      <c r="F369" s="7"/>
      <c r="G369" s="7">
        <v>3690.7820000000002</v>
      </c>
      <c r="H369" s="7"/>
      <c r="I369" s="61">
        <f t="shared" si="261"/>
        <v>3690.7820000000002</v>
      </c>
      <c r="J369" s="61">
        <f t="shared" si="280"/>
        <v>0</v>
      </c>
      <c r="K369" s="61">
        <f t="shared" si="265"/>
        <v>-3690.7820000000002</v>
      </c>
      <c r="L369" s="39">
        <f t="shared" si="278"/>
        <v>0</v>
      </c>
    </row>
    <row r="370" spans="1:12" s="2" customFormat="1" x14ac:dyDescent="0.2">
      <c r="A370" s="47" t="s">
        <v>398</v>
      </c>
      <c r="B370" s="114" t="s">
        <v>486</v>
      </c>
      <c r="C370" s="7"/>
      <c r="D370" s="7"/>
      <c r="E370" s="7">
        <v>41746.320999999996</v>
      </c>
      <c r="F370" s="7">
        <v>48550.406000000003</v>
      </c>
      <c r="G370" s="7">
        <v>41746.321000000004</v>
      </c>
      <c r="H370" s="7">
        <v>48550.406000000003</v>
      </c>
      <c r="I370" s="51">
        <f t="shared" si="261"/>
        <v>41746.320999999996</v>
      </c>
      <c r="J370" s="51">
        <f t="shared" si="280"/>
        <v>48550.406000000003</v>
      </c>
      <c r="K370" s="51">
        <f t="shared" si="265"/>
        <v>6804.0850000000064</v>
      </c>
      <c r="L370" s="39">
        <f t="shared" si="278"/>
        <v>116.29864581360356</v>
      </c>
    </row>
    <row r="371" spans="1:12" s="2" customFormat="1" ht="24.75" customHeight="1" x14ac:dyDescent="0.2">
      <c r="A371" s="47" t="s">
        <v>399</v>
      </c>
      <c r="B371" s="114" t="s">
        <v>400</v>
      </c>
      <c r="C371" s="7">
        <v>99.9</v>
      </c>
      <c r="D371" s="7"/>
      <c r="E371" s="51">
        <v>29494.948</v>
      </c>
      <c r="F371" s="51">
        <v>21644.959999999999</v>
      </c>
      <c r="G371" s="51">
        <v>29494.948</v>
      </c>
      <c r="H371" s="51">
        <v>21644.959999999999</v>
      </c>
      <c r="I371" s="51">
        <f t="shared" si="261"/>
        <v>29594.848000000002</v>
      </c>
      <c r="J371" s="51">
        <f t="shared" si="280"/>
        <v>21644.959999999999</v>
      </c>
      <c r="K371" s="51">
        <f t="shared" si="265"/>
        <v>-7949.8880000000026</v>
      </c>
      <c r="L371" s="39">
        <f t="shared" si="278"/>
        <v>73.137594759736558</v>
      </c>
    </row>
    <row r="372" spans="1:12" s="2" customFormat="1" ht="30" x14ac:dyDescent="0.2">
      <c r="A372" s="47" t="s">
        <v>401</v>
      </c>
      <c r="B372" s="114" t="s">
        <v>402</v>
      </c>
      <c r="C372" s="7"/>
      <c r="D372" s="7"/>
      <c r="E372" s="51">
        <v>19004.327999999998</v>
      </c>
      <c r="F372" s="51">
        <v>3120.06</v>
      </c>
      <c r="G372" s="51">
        <v>19004.328000000001</v>
      </c>
      <c r="H372" s="51">
        <v>3120.06</v>
      </c>
      <c r="I372" s="51">
        <f t="shared" si="261"/>
        <v>19004.327999999998</v>
      </c>
      <c r="J372" s="51">
        <f t="shared" si="280"/>
        <v>3120.06</v>
      </c>
      <c r="K372" s="51">
        <f t="shared" si="265"/>
        <v>-15884.267999999998</v>
      </c>
      <c r="L372" s="39">
        <f t="shared" si="278"/>
        <v>16.417628658061471</v>
      </c>
    </row>
    <row r="373" spans="1:12" s="2" customFormat="1" ht="18.600000000000001" customHeight="1" x14ac:dyDescent="0.2">
      <c r="A373" s="47" t="s">
        <v>403</v>
      </c>
      <c r="B373" s="114" t="s">
        <v>404</v>
      </c>
      <c r="C373" s="7"/>
      <c r="D373" s="7"/>
      <c r="E373" s="51">
        <f>E375</f>
        <v>60022.491999999998</v>
      </c>
      <c r="F373" s="51">
        <f>F375</f>
        <v>48789.423000000003</v>
      </c>
      <c r="G373" s="51">
        <f>G375</f>
        <v>0</v>
      </c>
      <c r="H373" s="51">
        <f>H375</f>
        <v>0</v>
      </c>
      <c r="I373" s="51">
        <f>C373+E373</f>
        <v>60022.491999999998</v>
      </c>
      <c r="J373" s="51">
        <f t="shared" si="280"/>
        <v>48789.423000000003</v>
      </c>
      <c r="K373" s="51">
        <f t="shared" si="265"/>
        <v>-11233.068999999996</v>
      </c>
      <c r="L373" s="125">
        <f t="shared" si="278"/>
        <v>81.285233875327947</v>
      </c>
    </row>
    <row r="374" spans="1:12" s="2" customFormat="1" ht="18" customHeight="1" x14ac:dyDescent="0.2">
      <c r="A374" s="47"/>
      <c r="B374" s="134" t="s">
        <v>5</v>
      </c>
      <c r="C374" s="7"/>
      <c r="D374" s="7"/>
      <c r="E374" s="51"/>
      <c r="F374" s="51"/>
      <c r="G374" s="51"/>
      <c r="H374" s="51"/>
      <c r="I374" s="51">
        <f t="shared" ref="I374:I375" si="281">C374+E374</f>
        <v>0</v>
      </c>
      <c r="J374" s="51">
        <f t="shared" ref="J374:J375" si="282">D374+F374</f>
        <v>0</v>
      </c>
      <c r="K374" s="51">
        <f t="shared" ref="K374:K375" si="283">J374-I374</f>
        <v>0</v>
      </c>
      <c r="L374" s="125">
        <f t="shared" ref="L374:L376" si="284">IF(I374&gt;0,J374/I374*100,0)</f>
        <v>0</v>
      </c>
    </row>
    <row r="375" spans="1:12" s="2" customFormat="1" ht="76.5" customHeight="1" x14ac:dyDescent="0.2">
      <c r="A375" s="163" t="s">
        <v>405</v>
      </c>
      <c r="B375" s="113" t="s">
        <v>406</v>
      </c>
      <c r="C375" s="7"/>
      <c r="D375" s="7"/>
      <c r="E375" s="51">
        <v>60022.491999999998</v>
      </c>
      <c r="F375" s="51">
        <v>48789.423000000003</v>
      </c>
      <c r="G375" s="51"/>
      <c r="H375" s="51"/>
      <c r="I375" s="51">
        <f t="shared" si="281"/>
        <v>60022.491999999998</v>
      </c>
      <c r="J375" s="51">
        <f t="shared" si="282"/>
        <v>48789.423000000003</v>
      </c>
      <c r="K375" s="51">
        <f t="shared" si="283"/>
        <v>-11233.068999999996</v>
      </c>
      <c r="L375" s="125">
        <f t="shared" si="284"/>
        <v>81.285233875327947</v>
      </c>
    </row>
    <row r="376" spans="1:12" s="2" customFormat="1" ht="30.75" customHeight="1" x14ac:dyDescent="0.2">
      <c r="A376" s="163" t="s">
        <v>407</v>
      </c>
      <c r="B376" s="114" t="s">
        <v>408</v>
      </c>
      <c r="C376" s="7">
        <v>6121.1750000000002</v>
      </c>
      <c r="D376" s="7">
        <v>6594.8779999999997</v>
      </c>
      <c r="E376" s="51"/>
      <c r="F376" s="51"/>
      <c r="G376" s="51"/>
      <c r="H376" s="51"/>
      <c r="I376" s="51">
        <f t="shared" ref="I376" si="285">C376+E376</f>
        <v>6121.1750000000002</v>
      </c>
      <c r="J376" s="51">
        <f t="shared" ref="J376" si="286">D376+F376</f>
        <v>6594.8779999999997</v>
      </c>
      <c r="K376" s="51">
        <f t="shared" ref="K376" si="287">J376-I376</f>
        <v>473.70299999999952</v>
      </c>
      <c r="L376" s="125">
        <f t="shared" si="284"/>
        <v>107.73875930683243</v>
      </c>
    </row>
    <row r="377" spans="1:12" s="2" customFormat="1" ht="4.5" customHeight="1" x14ac:dyDescent="0.2">
      <c r="A377" s="163"/>
      <c r="B377" s="113"/>
      <c r="C377" s="7"/>
      <c r="D377" s="7"/>
      <c r="E377" s="51"/>
      <c r="F377" s="51"/>
      <c r="G377" s="51"/>
      <c r="H377" s="51"/>
      <c r="I377" s="49">
        <f t="shared" ref="I377:I411" si="288">C377+E377</f>
        <v>0</v>
      </c>
      <c r="J377" s="49">
        <f t="shared" ref="J377" si="289">D377+F377</f>
        <v>0</v>
      </c>
      <c r="K377" s="49">
        <f t="shared" ref="K377" si="290">J377-I377</f>
        <v>0</v>
      </c>
      <c r="L377" s="57">
        <f t="shared" ref="L377" si="291">IF(I377&gt;0,J377/I377*100,0)</f>
        <v>0</v>
      </c>
    </row>
    <row r="378" spans="1:12" s="2" customFormat="1" ht="28.5" x14ac:dyDescent="0.2">
      <c r="A378" s="48" t="s">
        <v>290</v>
      </c>
      <c r="B378" s="21" t="s">
        <v>409</v>
      </c>
      <c r="C378" s="56">
        <f>C379+C382+C385+C386+C387+C390</f>
        <v>332926.17000000004</v>
      </c>
      <c r="D378" s="56">
        <f>D379+D382+D385+D386+D387+D390</f>
        <v>460430.51399999997</v>
      </c>
      <c r="E378" s="56">
        <f>E379+E382+E385+E386+E387</f>
        <v>0</v>
      </c>
      <c r="F378" s="56">
        <f>F379+F382+F385+F386+F387</f>
        <v>0</v>
      </c>
      <c r="G378" s="56">
        <f>G379+G382+G385+G386+G387</f>
        <v>0</v>
      </c>
      <c r="H378" s="56">
        <f>H379+H382+H385+H386+H387</f>
        <v>0</v>
      </c>
      <c r="I378" s="49">
        <f t="shared" si="288"/>
        <v>332926.17000000004</v>
      </c>
      <c r="J378" s="49">
        <f t="shared" si="280"/>
        <v>460430.51399999997</v>
      </c>
      <c r="K378" s="49">
        <f t="shared" si="265"/>
        <v>127504.34399999992</v>
      </c>
      <c r="L378" s="57">
        <f t="shared" si="278"/>
        <v>138.29808392653541</v>
      </c>
    </row>
    <row r="379" spans="1:12" s="2" customFormat="1" ht="30" x14ac:dyDescent="0.2">
      <c r="A379" s="163" t="s">
        <v>410</v>
      </c>
      <c r="B379" s="28" t="s">
        <v>411</v>
      </c>
      <c r="C379" s="96">
        <f>C381</f>
        <v>82400.465999999986</v>
      </c>
      <c r="D379" s="96">
        <f>D381</f>
        <v>87100</v>
      </c>
      <c r="E379" s="61"/>
      <c r="F379" s="61"/>
      <c r="G379" s="61"/>
      <c r="H379" s="61"/>
      <c r="I379" s="51">
        <f t="shared" si="288"/>
        <v>82400.465999999986</v>
      </c>
      <c r="J379" s="51">
        <f t="shared" si="280"/>
        <v>87100</v>
      </c>
      <c r="K379" s="51">
        <f t="shared" ref="K379:K385" si="292">J379-I379</f>
        <v>4699.5340000000142</v>
      </c>
      <c r="L379" s="39">
        <f t="shared" ref="L379:L385" si="293">IF(I379&gt;0,J379/I379*100,0)</f>
        <v>105.70328570714638</v>
      </c>
    </row>
    <row r="380" spans="1:12" s="2" customFormat="1" x14ac:dyDescent="0.2">
      <c r="A380" s="163"/>
      <c r="B380" s="127" t="s">
        <v>5</v>
      </c>
      <c r="C380" s="96"/>
      <c r="D380" s="96"/>
      <c r="E380" s="61"/>
      <c r="F380" s="61"/>
      <c r="G380" s="61"/>
      <c r="H380" s="61"/>
      <c r="I380" s="51">
        <f t="shared" si="288"/>
        <v>0</v>
      </c>
      <c r="J380" s="51">
        <f t="shared" si="280"/>
        <v>0</v>
      </c>
      <c r="K380" s="51">
        <f t="shared" si="292"/>
        <v>0</v>
      </c>
      <c r="L380" s="39">
        <f t="shared" si="293"/>
        <v>0</v>
      </c>
    </row>
    <row r="381" spans="1:12" s="2" customFormat="1" x14ac:dyDescent="0.2">
      <c r="A381" s="163" t="s">
        <v>412</v>
      </c>
      <c r="B381" s="113" t="s">
        <v>413</v>
      </c>
      <c r="C381" s="96">
        <v>82400.465999999986</v>
      </c>
      <c r="D381" s="96">
        <v>87100</v>
      </c>
      <c r="E381" s="61"/>
      <c r="F381" s="61"/>
      <c r="G381" s="61"/>
      <c r="H381" s="61"/>
      <c r="I381" s="51">
        <f t="shared" si="288"/>
        <v>82400.465999999986</v>
      </c>
      <c r="J381" s="51">
        <f t="shared" si="280"/>
        <v>87100</v>
      </c>
      <c r="K381" s="51">
        <f t="shared" si="292"/>
        <v>4699.5340000000142</v>
      </c>
      <c r="L381" s="39">
        <f t="shared" si="293"/>
        <v>105.70328570714638</v>
      </c>
    </row>
    <row r="382" spans="1:12" s="2" customFormat="1" ht="30" x14ac:dyDescent="0.2">
      <c r="A382" s="163" t="s">
        <v>414</v>
      </c>
      <c r="B382" s="28" t="s">
        <v>415</v>
      </c>
      <c r="C382" s="96">
        <f>C384</f>
        <v>208978.16700000002</v>
      </c>
      <c r="D382" s="96">
        <f t="shared" ref="D382:H382" si="294">D384</f>
        <v>364120</v>
      </c>
      <c r="E382" s="96">
        <f t="shared" si="294"/>
        <v>0</v>
      </c>
      <c r="F382" s="96">
        <f t="shared" si="294"/>
        <v>0</v>
      </c>
      <c r="G382" s="96">
        <f t="shared" si="294"/>
        <v>0</v>
      </c>
      <c r="H382" s="96">
        <f t="shared" si="294"/>
        <v>0</v>
      </c>
      <c r="I382" s="51">
        <f t="shared" si="288"/>
        <v>208978.16700000002</v>
      </c>
      <c r="J382" s="51">
        <f t="shared" si="280"/>
        <v>364120</v>
      </c>
      <c r="K382" s="51">
        <f t="shared" si="292"/>
        <v>155141.83299999998</v>
      </c>
      <c r="L382" s="39">
        <f t="shared" si="293"/>
        <v>174.23829734328177</v>
      </c>
    </row>
    <row r="383" spans="1:12" s="2" customFormat="1" x14ac:dyDescent="0.2">
      <c r="A383" s="163"/>
      <c r="B383" s="133" t="s">
        <v>5</v>
      </c>
      <c r="C383" s="7"/>
      <c r="D383" s="7"/>
      <c r="E383" s="7"/>
      <c r="F383" s="7"/>
      <c r="G383" s="7"/>
      <c r="H383" s="7"/>
      <c r="I383" s="51">
        <f t="shared" si="288"/>
        <v>0</v>
      </c>
      <c r="J383" s="51">
        <f t="shared" si="280"/>
        <v>0</v>
      </c>
      <c r="K383" s="51">
        <f t="shared" si="292"/>
        <v>0</v>
      </c>
      <c r="L383" s="39">
        <f t="shared" si="293"/>
        <v>0</v>
      </c>
    </row>
    <row r="384" spans="1:12" s="2" customFormat="1" x14ac:dyDescent="0.2">
      <c r="A384" s="163" t="s">
        <v>416</v>
      </c>
      <c r="B384" s="137" t="s">
        <v>2</v>
      </c>
      <c r="C384" s="7">
        <v>208978.16700000002</v>
      </c>
      <c r="D384" s="7">
        <v>364120</v>
      </c>
      <c r="E384" s="7"/>
      <c r="F384" s="7"/>
      <c r="G384" s="7"/>
      <c r="H384" s="7"/>
      <c r="I384" s="51">
        <f t="shared" si="288"/>
        <v>208978.16700000002</v>
      </c>
      <c r="J384" s="51">
        <f t="shared" si="280"/>
        <v>364120</v>
      </c>
      <c r="K384" s="51">
        <f t="shared" si="292"/>
        <v>155141.83299999998</v>
      </c>
      <c r="L384" s="39">
        <f t="shared" si="293"/>
        <v>174.23829734328177</v>
      </c>
    </row>
    <row r="385" spans="1:12" s="2" customFormat="1" ht="23.45" customHeight="1" x14ac:dyDescent="0.2">
      <c r="A385" s="163" t="s">
        <v>417</v>
      </c>
      <c r="B385" s="114" t="s">
        <v>418</v>
      </c>
      <c r="C385" s="7">
        <v>11270.2</v>
      </c>
      <c r="D385" s="7">
        <v>9174.3269999999993</v>
      </c>
      <c r="E385" s="7"/>
      <c r="F385" s="7"/>
      <c r="G385" s="7"/>
      <c r="H385" s="7"/>
      <c r="I385" s="51">
        <f t="shared" si="288"/>
        <v>11270.2</v>
      </c>
      <c r="J385" s="51">
        <f t="shared" si="280"/>
        <v>9174.3269999999993</v>
      </c>
      <c r="K385" s="51">
        <f t="shared" si="292"/>
        <v>-2095.8730000000014</v>
      </c>
      <c r="L385" s="39">
        <f t="shared" si="293"/>
        <v>81.403408990080024</v>
      </c>
    </row>
    <row r="386" spans="1:12" s="2" customFormat="1" ht="16.5" customHeight="1" x14ac:dyDescent="0.2">
      <c r="A386" s="163" t="s">
        <v>419</v>
      </c>
      <c r="B386" s="114" t="s">
        <v>420</v>
      </c>
      <c r="C386" s="7"/>
      <c r="D386" s="7"/>
      <c r="E386" s="7"/>
      <c r="F386" s="7"/>
      <c r="G386" s="7"/>
      <c r="H386" s="7"/>
      <c r="I386" s="51">
        <f t="shared" si="288"/>
        <v>0</v>
      </c>
      <c r="J386" s="51">
        <f t="shared" ref="J386:J415" si="295">D386+F386</f>
        <v>0</v>
      </c>
      <c r="K386" s="51">
        <f t="shared" si="265"/>
        <v>0</v>
      </c>
      <c r="L386" s="39">
        <f t="shared" si="278"/>
        <v>0</v>
      </c>
    </row>
    <row r="387" spans="1:12" s="2" customFormat="1" ht="27.75" customHeight="1" x14ac:dyDescent="0.2">
      <c r="A387" s="163" t="s">
        <v>421</v>
      </c>
      <c r="B387" s="114" t="s">
        <v>422</v>
      </c>
      <c r="C387" s="7">
        <f>C389</f>
        <v>30092.337</v>
      </c>
      <c r="D387" s="7">
        <f>D389</f>
        <v>0</v>
      </c>
      <c r="E387" s="7">
        <f t="shared" ref="E387:F387" si="296">E389</f>
        <v>0</v>
      </c>
      <c r="F387" s="7">
        <f t="shared" si="296"/>
        <v>0</v>
      </c>
      <c r="G387" s="7">
        <f t="shared" ref="G387" si="297">G389</f>
        <v>0</v>
      </c>
      <c r="H387" s="7">
        <f>H389</f>
        <v>0</v>
      </c>
      <c r="I387" s="51">
        <f t="shared" si="288"/>
        <v>30092.337</v>
      </c>
      <c r="J387" s="51">
        <f t="shared" ref="J387:J389" si="298">D387+F387</f>
        <v>0</v>
      </c>
      <c r="K387" s="51">
        <f t="shared" ref="K387:K389" si="299">J387-I387</f>
        <v>-30092.337</v>
      </c>
      <c r="L387" s="39">
        <f t="shared" si="278"/>
        <v>0</v>
      </c>
    </row>
    <row r="388" spans="1:12" s="2" customFormat="1" ht="16.5" customHeight="1" x14ac:dyDescent="0.2">
      <c r="A388" s="163"/>
      <c r="B388" s="133" t="s">
        <v>5</v>
      </c>
      <c r="C388" s="7"/>
      <c r="D388" s="7"/>
      <c r="E388" s="7"/>
      <c r="F388" s="7"/>
      <c r="G388" s="7"/>
      <c r="H388" s="7"/>
      <c r="I388" s="51">
        <f t="shared" si="288"/>
        <v>0</v>
      </c>
      <c r="J388" s="51">
        <f t="shared" si="298"/>
        <v>0</v>
      </c>
      <c r="K388" s="51">
        <f t="shared" si="299"/>
        <v>0</v>
      </c>
      <c r="L388" s="39">
        <f t="shared" si="278"/>
        <v>0</v>
      </c>
    </row>
    <row r="389" spans="1:12" s="2" customFormat="1" ht="42.75" customHeight="1" x14ac:dyDescent="0.2">
      <c r="A389" s="163" t="s">
        <v>423</v>
      </c>
      <c r="B389" s="113" t="s">
        <v>424</v>
      </c>
      <c r="C389" s="7">
        <v>30092.337</v>
      </c>
      <c r="D389" s="7"/>
      <c r="E389" s="7"/>
      <c r="F389" s="7"/>
      <c r="G389" s="7"/>
      <c r="H389" s="7"/>
      <c r="I389" s="51">
        <f t="shared" si="288"/>
        <v>30092.337</v>
      </c>
      <c r="J389" s="51">
        <f t="shared" si="298"/>
        <v>0</v>
      </c>
      <c r="K389" s="51">
        <f t="shared" si="299"/>
        <v>-30092.337</v>
      </c>
      <c r="L389" s="39">
        <f t="shared" si="278"/>
        <v>0</v>
      </c>
    </row>
    <row r="390" spans="1:12" s="2" customFormat="1" ht="24" customHeight="1" x14ac:dyDescent="0.2">
      <c r="A390" s="163" t="s">
        <v>555</v>
      </c>
      <c r="B390" s="114" t="s">
        <v>556</v>
      </c>
      <c r="C390" s="7">
        <v>185</v>
      </c>
      <c r="D390" s="7">
        <v>36.186999999999998</v>
      </c>
      <c r="E390" s="7"/>
      <c r="F390" s="7"/>
      <c r="G390" s="7"/>
      <c r="H390" s="7"/>
      <c r="I390" s="51">
        <f t="shared" ref="I390" si="300">C390+E390</f>
        <v>185</v>
      </c>
      <c r="J390" s="51">
        <f t="shared" ref="J390" si="301">D390+F390</f>
        <v>36.186999999999998</v>
      </c>
      <c r="K390" s="51">
        <f t="shared" ref="K390" si="302">J390-I390</f>
        <v>-148.81299999999999</v>
      </c>
      <c r="L390" s="39">
        <f t="shared" ref="L390" si="303">IF(I390&gt;0,J390/I390*100,0)</f>
        <v>19.56054054054054</v>
      </c>
    </row>
    <row r="391" spans="1:12" s="2" customFormat="1" ht="5.0999999999999996" customHeight="1" x14ac:dyDescent="0.2">
      <c r="A391" s="163"/>
      <c r="B391" s="113"/>
      <c r="C391" s="7"/>
      <c r="D391" s="7"/>
      <c r="E391" s="7"/>
      <c r="F391" s="7"/>
      <c r="G391" s="7"/>
      <c r="H391" s="7"/>
      <c r="I391" s="51">
        <f t="shared" ref="I391:I393" si="304">C391+E391</f>
        <v>0</v>
      </c>
      <c r="J391" s="51">
        <f t="shared" ref="J391:J393" si="305">D391+F391</f>
        <v>0</v>
      </c>
      <c r="K391" s="51">
        <f t="shared" ref="K391:K393" si="306">J391-I391</f>
        <v>0</v>
      </c>
      <c r="L391" s="39">
        <f t="shared" ref="L391:L395" si="307">IF(I391&gt;0,J391/I391*100,0)</f>
        <v>0</v>
      </c>
    </row>
    <row r="392" spans="1:12" s="2" customFormat="1" ht="20.45" customHeight="1" x14ac:dyDescent="0.2">
      <c r="A392" s="48" t="s">
        <v>491</v>
      </c>
      <c r="B392" s="21" t="s">
        <v>492</v>
      </c>
      <c r="C392" s="67">
        <f t="shared" ref="C392:H392" si="308">C393</f>
        <v>6999.6880000000001</v>
      </c>
      <c r="D392" s="67">
        <f t="shared" si="308"/>
        <v>10397.183999999999</v>
      </c>
      <c r="E392" s="67">
        <f t="shared" si="308"/>
        <v>0</v>
      </c>
      <c r="F392" s="67">
        <f t="shared" si="308"/>
        <v>0</v>
      </c>
      <c r="G392" s="67">
        <f t="shared" si="308"/>
        <v>0</v>
      </c>
      <c r="H392" s="67">
        <f t="shared" si="308"/>
        <v>0</v>
      </c>
      <c r="I392" s="63">
        <f t="shared" si="304"/>
        <v>6999.6880000000001</v>
      </c>
      <c r="J392" s="63">
        <f t="shared" si="305"/>
        <v>10397.183999999999</v>
      </c>
      <c r="K392" s="63">
        <f t="shared" si="306"/>
        <v>3397.4959999999992</v>
      </c>
      <c r="L392" s="66">
        <f t="shared" si="307"/>
        <v>148.53782054285847</v>
      </c>
    </row>
    <row r="393" spans="1:12" s="2" customFormat="1" ht="21.6" customHeight="1" x14ac:dyDescent="0.2">
      <c r="A393" s="163" t="s">
        <v>489</v>
      </c>
      <c r="B393" s="114" t="s">
        <v>490</v>
      </c>
      <c r="C393" s="7">
        <v>6999.6880000000001</v>
      </c>
      <c r="D393" s="7">
        <v>10397.183999999999</v>
      </c>
      <c r="E393" s="7"/>
      <c r="F393" s="7"/>
      <c r="G393" s="7"/>
      <c r="H393" s="7"/>
      <c r="I393" s="51">
        <f t="shared" si="304"/>
        <v>6999.6880000000001</v>
      </c>
      <c r="J393" s="51">
        <f t="shared" si="305"/>
        <v>10397.183999999999</v>
      </c>
      <c r="K393" s="51">
        <f t="shared" si="306"/>
        <v>3397.4959999999992</v>
      </c>
      <c r="L393" s="39">
        <f t="shared" si="307"/>
        <v>148.53782054285847</v>
      </c>
    </row>
    <row r="394" spans="1:12" s="2" customFormat="1" ht="5.25" customHeight="1" x14ac:dyDescent="0.2">
      <c r="A394" s="163"/>
      <c r="B394" s="31"/>
      <c r="C394" s="7"/>
      <c r="D394" s="7"/>
      <c r="E394" s="51"/>
      <c r="F394" s="51"/>
      <c r="G394" s="51"/>
      <c r="H394" s="51"/>
      <c r="I394" s="51">
        <f t="shared" si="288"/>
        <v>0</v>
      </c>
      <c r="J394" s="51">
        <f t="shared" si="295"/>
        <v>0</v>
      </c>
      <c r="K394" s="51">
        <f t="shared" si="265"/>
        <v>0</v>
      </c>
      <c r="L394" s="39">
        <f t="shared" si="307"/>
        <v>0</v>
      </c>
    </row>
    <row r="395" spans="1:12" s="2" customFormat="1" ht="27.95" customHeight="1" x14ac:dyDescent="0.2">
      <c r="A395" s="48" t="s">
        <v>425</v>
      </c>
      <c r="B395" s="21" t="s">
        <v>426</v>
      </c>
      <c r="C395" s="56">
        <f>C396+C397+C401+C402+C403+C404+C405+C400</f>
        <v>41444.562999999995</v>
      </c>
      <c r="D395" s="56">
        <f>D396+D397+D401+D402+D403+D404+D405+D400</f>
        <v>55584.523000000001</v>
      </c>
      <c r="E395" s="56">
        <f>E396+E397+E401+E402+E403+E404+E405</f>
        <v>532805.59500000009</v>
      </c>
      <c r="F395" s="56">
        <f t="shared" ref="F395:H395" si="309">F396+F397+F401+F402+F403+F404+F405</f>
        <v>188660.617</v>
      </c>
      <c r="G395" s="56">
        <f>G396+G397+G401+G402+G403+G404+G405</f>
        <v>482674.84399999998</v>
      </c>
      <c r="H395" s="56">
        <f t="shared" si="309"/>
        <v>158331.91500000001</v>
      </c>
      <c r="I395" s="49">
        <f t="shared" si="288"/>
        <v>574250.15800000005</v>
      </c>
      <c r="J395" s="49">
        <f t="shared" si="295"/>
        <v>244245.14</v>
      </c>
      <c r="K395" s="49">
        <f t="shared" si="265"/>
        <v>-330005.01800000004</v>
      </c>
      <c r="L395" s="66">
        <f t="shared" si="307"/>
        <v>42.532881636577628</v>
      </c>
    </row>
    <row r="396" spans="1:12" s="2" customFormat="1" ht="22.5" customHeight="1" x14ac:dyDescent="0.2">
      <c r="A396" s="163" t="s">
        <v>427</v>
      </c>
      <c r="B396" s="18" t="s">
        <v>428</v>
      </c>
      <c r="C396" s="7">
        <v>138.143</v>
      </c>
      <c r="D396" s="7">
        <v>1236.7370000000001</v>
      </c>
      <c r="E396" s="51"/>
      <c r="F396" s="51"/>
      <c r="G396" s="51"/>
      <c r="H396" s="51"/>
      <c r="I396" s="51">
        <f t="shared" si="288"/>
        <v>138.143</v>
      </c>
      <c r="J396" s="51">
        <f t="shared" si="295"/>
        <v>1236.7370000000001</v>
      </c>
      <c r="K396" s="51">
        <f t="shared" si="265"/>
        <v>1098.5940000000001</v>
      </c>
      <c r="L396" s="147" t="s">
        <v>736</v>
      </c>
    </row>
    <row r="397" spans="1:12" s="2" customFormat="1" ht="22.5" customHeight="1" x14ac:dyDescent="0.2">
      <c r="A397" s="163" t="s">
        <v>429</v>
      </c>
      <c r="B397" s="115" t="s">
        <v>430</v>
      </c>
      <c r="C397" s="7">
        <f>C399</f>
        <v>3369.8</v>
      </c>
      <c r="D397" s="7">
        <f>D399</f>
        <v>4030.5770000000002</v>
      </c>
      <c r="E397" s="7">
        <f t="shared" ref="E397:H397" si="310">E399</f>
        <v>404.38299999999998</v>
      </c>
      <c r="F397" s="7">
        <f t="shared" si="310"/>
        <v>80.878</v>
      </c>
      <c r="G397" s="7">
        <f t="shared" si="310"/>
        <v>94.784000000000006</v>
      </c>
      <c r="H397" s="7">
        <f t="shared" si="310"/>
        <v>0</v>
      </c>
      <c r="I397" s="51">
        <f t="shared" si="288"/>
        <v>3774.183</v>
      </c>
      <c r="J397" s="51">
        <f t="shared" si="295"/>
        <v>4111.4549999999999</v>
      </c>
      <c r="K397" s="51">
        <f t="shared" si="265"/>
        <v>337.27199999999993</v>
      </c>
      <c r="L397" s="39">
        <f t="shared" ref="L397:L408" si="311">IF(I397&gt;0,J397/I397*100,0)</f>
        <v>108.93629164245613</v>
      </c>
    </row>
    <row r="398" spans="1:12" s="2" customFormat="1" x14ac:dyDescent="0.2">
      <c r="A398" s="163"/>
      <c r="B398" s="133" t="s">
        <v>5</v>
      </c>
      <c r="C398" s="7"/>
      <c r="D398" s="7"/>
      <c r="E398" s="7"/>
      <c r="F398" s="7"/>
      <c r="G398" s="7"/>
      <c r="H398" s="7"/>
      <c r="I398" s="51">
        <f t="shared" si="288"/>
        <v>0</v>
      </c>
      <c r="J398" s="51">
        <f t="shared" si="295"/>
        <v>0</v>
      </c>
      <c r="K398" s="51">
        <f t="shared" si="265"/>
        <v>0</v>
      </c>
      <c r="L398" s="39">
        <f t="shared" si="311"/>
        <v>0</v>
      </c>
    </row>
    <row r="399" spans="1:12" s="2" customFormat="1" ht="22.5" customHeight="1" x14ac:dyDescent="0.2">
      <c r="A399" s="163" t="s">
        <v>431</v>
      </c>
      <c r="B399" s="113" t="s">
        <v>432</v>
      </c>
      <c r="C399" s="7">
        <v>3369.8</v>
      </c>
      <c r="D399" s="7">
        <v>4030.5770000000002</v>
      </c>
      <c r="E399" s="51">
        <v>404.38299999999998</v>
      </c>
      <c r="F399" s="51">
        <v>80.878</v>
      </c>
      <c r="G399" s="51">
        <v>94.784000000000006</v>
      </c>
      <c r="H399" s="51"/>
      <c r="I399" s="51">
        <f t="shared" si="288"/>
        <v>3774.183</v>
      </c>
      <c r="J399" s="51">
        <f t="shared" si="295"/>
        <v>4111.4549999999999</v>
      </c>
      <c r="K399" s="51">
        <f t="shared" si="265"/>
        <v>337.27199999999993</v>
      </c>
      <c r="L399" s="39">
        <f t="shared" si="311"/>
        <v>108.93629164245613</v>
      </c>
    </row>
    <row r="400" spans="1:12" s="2" customFormat="1" ht="18" customHeight="1" x14ac:dyDescent="0.2">
      <c r="A400" s="163" t="s">
        <v>634</v>
      </c>
      <c r="B400" s="113" t="s">
        <v>635</v>
      </c>
      <c r="C400" s="7">
        <v>126.503</v>
      </c>
      <c r="D400" s="7"/>
      <c r="E400" s="51"/>
      <c r="F400" s="51"/>
      <c r="G400" s="51"/>
      <c r="H400" s="51"/>
      <c r="I400" s="51">
        <f t="shared" ref="I400" si="312">C400+E400</f>
        <v>126.503</v>
      </c>
      <c r="J400" s="51">
        <f t="shared" ref="J400" si="313">D400+F400</f>
        <v>0</v>
      </c>
      <c r="K400" s="51">
        <f t="shared" ref="K400" si="314">J400-I400</f>
        <v>-126.503</v>
      </c>
      <c r="L400" s="39">
        <f t="shared" si="311"/>
        <v>0</v>
      </c>
    </row>
    <row r="401" spans="1:12" s="2" customFormat="1" ht="30" x14ac:dyDescent="0.2">
      <c r="A401" s="163" t="s">
        <v>433</v>
      </c>
      <c r="B401" s="18" t="s">
        <v>434</v>
      </c>
      <c r="C401" s="96"/>
      <c r="D401" s="96"/>
      <c r="E401" s="61">
        <v>139.005</v>
      </c>
      <c r="F401" s="61">
        <v>85.608999999999995</v>
      </c>
      <c r="G401" s="61">
        <v>139.005</v>
      </c>
      <c r="H401" s="61">
        <v>85.608999999999995</v>
      </c>
      <c r="I401" s="51">
        <f t="shared" si="288"/>
        <v>139.005</v>
      </c>
      <c r="J401" s="51">
        <f t="shared" ref="J401:J411" si="315">D401+F401</f>
        <v>85.608999999999995</v>
      </c>
      <c r="K401" s="51">
        <f t="shared" ref="K401:K411" si="316">J401-I401</f>
        <v>-53.396000000000001</v>
      </c>
      <c r="L401" s="39">
        <f t="shared" si="311"/>
        <v>61.58699327362325</v>
      </c>
    </row>
    <row r="402" spans="1:12" s="2" customFormat="1" ht="45" x14ac:dyDescent="0.2">
      <c r="A402" s="163" t="s">
        <v>435</v>
      </c>
      <c r="B402" s="18" t="s">
        <v>436</v>
      </c>
      <c r="C402" s="96"/>
      <c r="D402" s="96"/>
      <c r="E402" s="61">
        <v>31.335000000000001</v>
      </c>
      <c r="F402" s="61">
        <v>42.295000000000002</v>
      </c>
      <c r="G402" s="61">
        <v>31.335000000000001</v>
      </c>
      <c r="H402" s="61">
        <v>42.295000000000002</v>
      </c>
      <c r="I402" s="51">
        <f t="shared" si="288"/>
        <v>31.335000000000001</v>
      </c>
      <c r="J402" s="51">
        <f t="shared" si="315"/>
        <v>42.295000000000002</v>
      </c>
      <c r="K402" s="51">
        <f t="shared" si="316"/>
        <v>10.96</v>
      </c>
      <c r="L402" s="39">
        <f t="shared" si="311"/>
        <v>134.97686293282271</v>
      </c>
    </row>
    <row r="403" spans="1:12" s="2" customFormat="1" x14ac:dyDescent="0.2">
      <c r="A403" s="163" t="s">
        <v>437</v>
      </c>
      <c r="B403" s="18" t="s">
        <v>119</v>
      </c>
      <c r="C403" s="96"/>
      <c r="D403" s="96"/>
      <c r="E403" s="61">
        <v>438240.87100000004</v>
      </c>
      <c r="F403" s="61">
        <v>158204.011</v>
      </c>
      <c r="G403" s="61">
        <v>438240.87099999998</v>
      </c>
      <c r="H403" s="61">
        <v>158204.011</v>
      </c>
      <c r="I403" s="51">
        <f t="shared" si="288"/>
        <v>438240.87100000004</v>
      </c>
      <c r="J403" s="51">
        <f t="shared" si="315"/>
        <v>158204.011</v>
      </c>
      <c r="K403" s="51">
        <f t="shared" si="316"/>
        <v>-280036.86000000004</v>
      </c>
      <c r="L403" s="39">
        <f t="shared" si="311"/>
        <v>36.099784723182516</v>
      </c>
    </row>
    <row r="404" spans="1:12" s="2" customFormat="1" ht="30" x14ac:dyDescent="0.2">
      <c r="A404" s="163" t="s">
        <v>438</v>
      </c>
      <c r="B404" s="115" t="s">
        <v>439</v>
      </c>
      <c r="C404" s="96">
        <v>1190.655</v>
      </c>
      <c r="D404" s="96">
        <v>797.07100000000003</v>
      </c>
      <c r="E404" s="61"/>
      <c r="F404" s="61"/>
      <c r="G404" s="61"/>
      <c r="H404" s="61"/>
      <c r="I404" s="51">
        <f t="shared" si="288"/>
        <v>1190.655</v>
      </c>
      <c r="J404" s="51">
        <f t="shared" si="315"/>
        <v>797.07100000000003</v>
      </c>
      <c r="K404" s="51">
        <f t="shared" si="316"/>
        <v>-393.58399999999995</v>
      </c>
      <c r="L404" s="39">
        <f t="shared" si="311"/>
        <v>66.943909024864467</v>
      </c>
    </row>
    <row r="405" spans="1:12" s="2" customFormat="1" x14ac:dyDescent="0.2">
      <c r="A405" s="163" t="s">
        <v>440</v>
      </c>
      <c r="B405" s="115" t="s">
        <v>441</v>
      </c>
      <c r="C405" s="96">
        <f>C408+C409</f>
        <v>36619.462</v>
      </c>
      <c r="D405" s="96">
        <f>D408+D409</f>
        <v>49520.137999999999</v>
      </c>
      <c r="E405" s="61">
        <f>E407+E408+E409</f>
        <v>93990.001000000004</v>
      </c>
      <c r="F405" s="61">
        <f t="shared" ref="F405:H405" si="317">F407+F408+F409</f>
        <v>30247.824000000001</v>
      </c>
      <c r="G405" s="61">
        <f t="shared" si="317"/>
        <v>44168.849000000002</v>
      </c>
      <c r="H405" s="61">
        <f t="shared" si="317"/>
        <v>0</v>
      </c>
      <c r="I405" s="51">
        <f t="shared" si="288"/>
        <v>130609.463</v>
      </c>
      <c r="J405" s="51">
        <f t="shared" si="315"/>
        <v>79767.962</v>
      </c>
      <c r="K405" s="51">
        <f t="shared" si="316"/>
        <v>-50841.501000000004</v>
      </c>
      <c r="L405" s="39">
        <f t="shared" si="311"/>
        <v>61.073646708125587</v>
      </c>
    </row>
    <row r="406" spans="1:12" s="2" customFormat="1" x14ac:dyDescent="0.2">
      <c r="A406" s="163"/>
      <c r="B406" s="133" t="s">
        <v>5</v>
      </c>
      <c r="C406" s="96"/>
      <c r="D406" s="96"/>
      <c r="E406" s="61"/>
      <c r="F406" s="61"/>
      <c r="G406" s="61"/>
      <c r="H406" s="61"/>
      <c r="I406" s="51">
        <f t="shared" si="288"/>
        <v>0</v>
      </c>
      <c r="J406" s="51">
        <f t="shared" si="315"/>
        <v>0</v>
      </c>
      <c r="K406" s="51">
        <f t="shared" si="316"/>
        <v>0</v>
      </c>
      <c r="L406" s="39">
        <f t="shared" si="311"/>
        <v>0</v>
      </c>
    </row>
    <row r="407" spans="1:12" s="2" customFormat="1" ht="86.25" customHeight="1" x14ac:dyDescent="0.2">
      <c r="A407" s="163" t="s">
        <v>442</v>
      </c>
      <c r="B407" s="117" t="s">
        <v>443</v>
      </c>
      <c r="C407" s="96"/>
      <c r="D407" s="96"/>
      <c r="E407" s="61">
        <v>49821.152000000002</v>
      </c>
      <c r="F407" s="61">
        <v>30247.824000000001</v>
      </c>
      <c r="G407" s="61"/>
      <c r="H407" s="61"/>
      <c r="I407" s="51">
        <f t="shared" si="288"/>
        <v>49821.152000000002</v>
      </c>
      <c r="J407" s="51">
        <f t="shared" si="315"/>
        <v>30247.824000000001</v>
      </c>
      <c r="K407" s="51">
        <f t="shared" si="316"/>
        <v>-19573.328000000001</v>
      </c>
      <c r="L407" s="39">
        <f t="shared" si="311"/>
        <v>60.712815311857902</v>
      </c>
    </row>
    <row r="408" spans="1:12" s="2" customFormat="1" ht="43.5" customHeight="1" x14ac:dyDescent="0.2">
      <c r="A408" s="163" t="s">
        <v>444</v>
      </c>
      <c r="B408" s="117" t="s">
        <v>445</v>
      </c>
      <c r="C408" s="96">
        <v>6707.5949999999993</v>
      </c>
      <c r="D408" s="96"/>
      <c r="E408" s="61"/>
      <c r="F408" s="61"/>
      <c r="G408" s="61"/>
      <c r="H408" s="61"/>
      <c r="I408" s="51">
        <f t="shared" si="288"/>
        <v>6707.5949999999993</v>
      </c>
      <c r="J408" s="51">
        <f t="shared" si="315"/>
        <v>0</v>
      </c>
      <c r="K408" s="51">
        <f t="shared" si="316"/>
        <v>-6707.5949999999993</v>
      </c>
      <c r="L408" s="39">
        <f t="shared" si="311"/>
        <v>0</v>
      </c>
    </row>
    <row r="409" spans="1:12" s="2" customFormat="1" ht="20.45" customHeight="1" x14ac:dyDescent="0.2">
      <c r="A409" s="163" t="s">
        <v>446</v>
      </c>
      <c r="B409" s="117" t="s">
        <v>120</v>
      </c>
      <c r="C409" s="96">
        <v>29911.867000000002</v>
      </c>
      <c r="D409" s="96">
        <v>49520.137999999999</v>
      </c>
      <c r="E409" s="61">
        <v>44168.849000000002</v>
      </c>
      <c r="F409" s="61"/>
      <c r="G409" s="61">
        <v>44168.849000000002</v>
      </c>
      <c r="H409" s="61"/>
      <c r="I409" s="51">
        <f t="shared" si="288"/>
        <v>74080.716</v>
      </c>
      <c r="J409" s="51">
        <f t="shared" si="315"/>
        <v>49520.137999999999</v>
      </c>
      <c r="K409" s="51">
        <f t="shared" si="316"/>
        <v>-24560.578000000001</v>
      </c>
      <c r="L409" s="125">
        <f t="shared" ref="L409:L415" si="318">IF(I409&gt;0,J409/I409*100,0)</f>
        <v>66.846192469306047</v>
      </c>
    </row>
    <row r="410" spans="1:12" s="2" customFormat="1" ht="42.75" x14ac:dyDescent="0.2">
      <c r="A410" s="48" t="s">
        <v>724</v>
      </c>
      <c r="B410" s="158" t="s">
        <v>725</v>
      </c>
      <c r="C410" s="96"/>
      <c r="D410" s="96"/>
      <c r="E410" s="61"/>
      <c r="F410" s="63">
        <v>42405.024000000005</v>
      </c>
      <c r="G410" s="61"/>
      <c r="H410" s="61"/>
      <c r="I410" s="63">
        <f t="shared" si="288"/>
        <v>0</v>
      </c>
      <c r="J410" s="63">
        <f t="shared" si="315"/>
        <v>42405.024000000005</v>
      </c>
      <c r="K410" s="63">
        <f t="shared" si="316"/>
        <v>42405.024000000005</v>
      </c>
      <c r="L410" s="66">
        <f t="shared" ref="L410:L411" si="319">IF(I410&gt;0,J410/I410*100,0)</f>
        <v>0</v>
      </c>
    </row>
    <row r="411" spans="1:12" s="2" customFormat="1" ht="5.25" customHeight="1" x14ac:dyDescent="0.2">
      <c r="A411" s="47"/>
      <c r="B411" s="116"/>
      <c r="C411" s="96"/>
      <c r="D411" s="96"/>
      <c r="E411" s="61"/>
      <c r="F411" s="61"/>
      <c r="G411" s="61"/>
      <c r="H411" s="61"/>
      <c r="I411" s="63">
        <f t="shared" si="288"/>
        <v>0</v>
      </c>
      <c r="J411" s="63">
        <f t="shared" si="315"/>
        <v>0</v>
      </c>
      <c r="K411" s="63">
        <f t="shared" si="316"/>
        <v>0</v>
      </c>
      <c r="L411" s="66">
        <f t="shared" si="319"/>
        <v>0</v>
      </c>
    </row>
    <row r="412" spans="1:12" s="2" customFormat="1" ht="21" customHeight="1" x14ac:dyDescent="0.2">
      <c r="A412" s="15" t="s">
        <v>278</v>
      </c>
      <c r="B412" s="118" t="s">
        <v>646</v>
      </c>
      <c r="C412" s="67">
        <f>C413+C414</f>
        <v>16426.703000000001</v>
      </c>
      <c r="D412" s="67">
        <f>D413+D414</f>
        <v>7201.4</v>
      </c>
      <c r="E412" s="63">
        <f>E413+E414</f>
        <v>16145.343999999999</v>
      </c>
      <c r="F412" s="63">
        <f>F413+F414</f>
        <v>2049.2629999999999</v>
      </c>
      <c r="G412" s="63">
        <f t="shared" ref="G412:H412" si="320">G413+G414</f>
        <v>15264.526</v>
      </c>
      <c r="H412" s="63">
        <f t="shared" si="320"/>
        <v>578.26300000000003</v>
      </c>
      <c r="I412" s="63">
        <f t="shared" ref="I412:I423" si="321">C412+E412</f>
        <v>32572.046999999999</v>
      </c>
      <c r="J412" s="63">
        <f t="shared" ref="J412" si="322">D412+F412</f>
        <v>9250.6630000000005</v>
      </c>
      <c r="K412" s="63">
        <f t="shared" ref="K412" si="323">J412-I412</f>
        <v>-23321.383999999998</v>
      </c>
      <c r="L412" s="66">
        <f t="shared" si="318"/>
        <v>28.400619095262879</v>
      </c>
    </row>
    <row r="413" spans="1:12" s="2" customFormat="1" ht="30" x14ac:dyDescent="0.2">
      <c r="A413" s="163" t="s">
        <v>447</v>
      </c>
      <c r="B413" s="18" t="s">
        <v>448</v>
      </c>
      <c r="C413" s="7">
        <v>12256.695</v>
      </c>
      <c r="D413" s="7">
        <v>2925.3199999999997</v>
      </c>
      <c r="E413" s="51">
        <v>16145.343999999999</v>
      </c>
      <c r="F413" s="51">
        <v>2049.2629999999999</v>
      </c>
      <c r="G413" s="51">
        <v>15264.526</v>
      </c>
      <c r="H413" s="51">
        <v>578.26300000000003</v>
      </c>
      <c r="I413" s="51">
        <f t="shared" si="321"/>
        <v>28402.038999999997</v>
      </c>
      <c r="J413" s="51">
        <f t="shared" si="295"/>
        <v>4974.5829999999996</v>
      </c>
      <c r="K413" s="51">
        <f t="shared" si="265"/>
        <v>-23427.455999999998</v>
      </c>
      <c r="L413" s="39">
        <f t="shared" si="318"/>
        <v>17.514879829578433</v>
      </c>
    </row>
    <row r="414" spans="1:12" s="2" customFormat="1" ht="20.25" customHeight="1" x14ac:dyDescent="0.2">
      <c r="A414" s="163" t="s">
        <v>279</v>
      </c>
      <c r="B414" s="18" t="s">
        <v>449</v>
      </c>
      <c r="C414" s="7">
        <v>4170.0079999999998</v>
      </c>
      <c r="D414" s="7">
        <v>4276.08</v>
      </c>
      <c r="E414" s="51"/>
      <c r="F414" s="51"/>
      <c r="G414" s="51"/>
      <c r="H414" s="51"/>
      <c r="I414" s="51">
        <f t="shared" si="321"/>
        <v>4170.0079999999998</v>
      </c>
      <c r="J414" s="51">
        <f t="shared" si="295"/>
        <v>4276.08</v>
      </c>
      <c r="K414" s="51">
        <f t="shared" si="265"/>
        <v>106.07200000000012</v>
      </c>
      <c r="L414" s="39">
        <f t="shared" si="318"/>
        <v>102.54368816558626</v>
      </c>
    </row>
    <row r="415" spans="1:12" s="2" customFormat="1" ht="3.75" customHeight="1" x14ac:dyDescent="0.2">
      <c r="A415" s="47"/>
      <c r="B415" s="116"/>
      <c r="C415" s="96"/>
      <c r="D415" s="96"/>
      <c r="E415" s="61"/>
      <c r="F415" s="61"/>
      <c r="G415" s="61"/>
      <c r="H415" s="61"/>
      <c r="I415" s="61">
        <f t="shared" si="321"/>
        <v>0</v>
      </c>
      <c r="J415" s="61">
        <f t="shared" si="295"/>
        <v>0</v>
      </c>
      <c r="K415" s="61">
        <f t="shared" si="265"/>
        <v>0</v>
      </c>
      <c r="L415" s="65">
        <f t="shared" si="318"/>
        <v>0</v>
      </c>
    </row>
    <row r="416" spans="1:12" s="2" customFormat="1" ht="25.5" customHeight="1" x14ac:dyDescent="0.2">
      <c r="A416" s="48" t="s">
        <v>450</v>
      </c>
      <c r="B416" s="21" t="s">
        <v>451</v>
      </c>
      <c r="C416" s="67">
        <f>C418+C419</f>
        <v>85974.385000000009</v>
      </c>
      <c r="D416" s="67">
        <f>D418+D419+D417</f>
        <v>403106.19900000008</v>
      </c>
      <c r="E416" s="67">
        <f>E418+E419</f>
        <v>30581.998</v>
      </c>
      <c r="F416" s="67">
        <f>F418+F419</f>
        <v>14564.233</v>
      </c>
      <c r="G416" s="67">
        <f t="shared" ref="G416:H416" si="324">G418+G419</f>
        <v>30581.998</v>
      </c>
      <c r="H416" s="67">
        <f t="shared" si="324"/>
        <v>14564.233</v>
      </c>
      <c r="I416" s="63">
        <f t="shared" si="321"/>
        <v>116556.383</v>
      </c>
      <c r="J416" s="63">
        <f t="shared" ref="J416:J417" si="325">D416+F416</f>
        <v>417670.43200000009</v>
      </c>
      <c r="K416" s="63">
        <f t="shared" si="265"/>
        <v>301114.04900000012</v>
      </c>
      <c r="L416" s="148" t="s">
        <v>735</v>
      </c>
    </row>
    <row r="417" spans="1:12" s="2" customFormat="1" ht="25.5" customHeight="1" x14ac:dyDescent="0.2">
      <c r="A417" s="47" t="s">
        <v>726</v>
      </c>
      <c r="B417" s="26" t="s">
        <v>727</v>
      </c>
      <c r="C417" s="67"/>
      <c r="D417" s="96">
        <v>1800.0319999999999</v>
      </c>
      <c r="E417" s="67"/>
      <c r="F417" s="67"/>
      <c r="G417" s="67"/>
      <c r="H417" s="67"/>
      <c r="I417" s="61">
        <f t="shared" ref="I417" si="326">C417+E417</f>
        <v>0</v>
      </c>
      <c r="J417" s="61">
        <f t="shared" si="325"/>
        <v>1800.0319999999999</v>
      </c>
      <c r="K417" s="61">
        <f t="shared" si="265"/>
        <v>1800.0319999999999</v>
      </c>
      <c r="L417" s="65">
        <f t="shared" ref="L417" si="327">IF(I417&gt;0,J417/I417*100,0)</f>
        <v>0</v>
      </c>
    </row>
    <row r="418" spans="1:12" s="2" customFormat="1" ht="18" customHeight="1" x14ac:dyDescent="0.2">
      <c r="A418" s="163" t="s">
        <v>452</v>
      </c>
      <c r="B418" s="26" t="s">
        <v>453</v>
      </c>
      <c r="C418" s="7">
        <v>68664.873000000007</v>
      </c>
      <c r="D418" s="7">
        <v>89317.369000000006</v>
      </c>
      <c r="E418" s="51">
        <v>18404.098000000002</v>
      </c>
      <c r="F418" s="51">
        <v>14564.233</v>
      </c>
      <c r="G418" s="51">
        <v>18404.098000000002</v>
      </c>
      <c r="H418" s="51">
        <v>14564.233</v>
      </c>
      <c r="I418" s="61">
        <f t="shared" si="321"/>
        <v>87068.971000000005</v>
      </c>
      <c r="J418" s="61">
        <f t="shared" ref="J418" si="328">D418+F418</f>
        <v>103881.60200000001</v>
      </c>
      <c r="K418" s="61">
        <f t="shared" ref="K418" si="329">J418-I418</f>
        <v>16812.631000000008</v>
      </c>
      <c r="L418" s="65">
        <f t="shared" ref="L418" si="330">IF(I418&gt;0,J418/I418*100,0)</f>
        <v>119.30955518011119</v>
      </c>
    </row>
    <row r="419" spans="1:12" s="2" customFormat="1" ht="25.5" customHeight="1" x14ac:dyDescent="0.2">
      <c r="A419" s="163" t="s">
        <v>589</v>
      </c>
      <c r="B419" s="26" t="s">
        <v>590</v>
      </c>
      <c r="C419" s="7">
        <v>17309.511999999999</v>
      </c>
      <c r="D419" s="7">
        <v>311988.79800000007</v>
      </c>
      <c r="E419" s="51">
        <v>12177.9</v>
      </c>
      <c r="F419" s="51"/>
      <c r="G419" s="51">
        <v>12177.9</v>
      </c>
      <c r="H419" s="51"/>
      <c r="I419" s="61">
        <f t="shared" ref="I419" si="331">C419+E419</f>
        <v>29487.411999999997</v>
      </c>
      <c r="J419" s="61">
        <f t="shared" ref="J419" si="332">D419+F419</f>
        <v>311988.79800000007</v>
      </c>
      <c r="K419" s="61">
        <f t="shared" ref="K419" si="333">J419-I419</f>
        <v>282501.38600000006</v>
      </c>
      <c r="L419" s="147" t="s">
        <v>734</v>
      </c>
    </row>
    <row r="420" spans="1:12" s="2" customFormat="1" ht="5.0999999999999996" customHeight="1" x14ac:dyDescent="0.2">
      <c r="A420" s="163"/>
      <c r="B420" s="84"/>
      <c r="C420" s="7"/>
      <c r="D420" s="7"/>
      <c r="E420" s="51"/>
      <c r="F420" s="51"/>
      <c r="G420" s="51"/>
      <c r="H420" s="51"/>
      <c r="I420" s="51">
        <f t="shared" si="321"/>
        <v>0</v>
      </c>
      <c r="J420" s="51">
        <f t="shared" ref="J420:J445" si="334">D420+F420</f>
        <v>0</v>
      </c>
      <c r="K420" s="51">
        <f t="shared" si="265"/>
        <v>0</v>
      </c>
      <c r="L420" s="65">
        <f t="shared" ref="L420" si="335">IF(I420&gt;0,J420/I420*100,0)</f>
        <v>0</v>
      </c>
    </row>
    <row r="421" spans="1:12" s="2" customFormat="1" ht="24.75" customHeight="1" x14ac:dyDescent="0.2">
      <c r="A421" s="48" t="s">
        <v>454</v>
      </c>
      <c r="B421" s="119" t="s">
        <v>455</v>
      </c>
      <c r="C421" s="67"/>
      <c r="D421" s="67"/>
      <c r="E421" s="63">
        <f>E422+E426</f>
        <v>492.59699999999998</v>
      </c>
      <c r="F421" s="63">
        <f>F422+F426</f>
        <v>3565.4960000000001</v>
      </c>
      <c r="G421" s="63"/>
      <c r="H421" s="63"/>
      <c r="I421" s="63">
        <f t="shared" si="321"/>
        <v>492.59699999999998</v>
      </c>
      <c r="J421" s="63">
        <f t="shared" si="334"/>
        <v>3565.4960000000001</v>
      </c>
      <c r="K421" s="63">
        <f t="shared" si="265"/>
        <v>3072.8990000000003</v>
      </c>
      <c r="L421" s="148" t="s">
        <v>733</v>
      </c>
    </row>
    <row r="422" spans="1:12" s="2" customFormat="1" ht="30" x14ac:dyDescent="0.2">
      <c r="A422" s="163" t="s">
        <v>456</v>
      </c>
      <c r="B422" s="27" t="s">
        <v>457</v>
      </c>
      <c r="C422" s="7"/>
      <c r="D422" s="7"/>
      <c r="E422" s="51">
        <f>E425</f>
        <v>363.59699999999998</v>
      </c>
      <c r="F422" s="51">
        <f>F425+F424</f>
        <v>2672.518</v>
      </c>
      <c r="G422" s="51"/>
      <c r="H422" s="51"/>
      <c r="I422" s="51">
        <f t="shared" si="321"/>
        <v>363.59699999999998</v>
      </c>
      <c r="J422" s="51">
        <f t="shared" si="334"/>
        <v>2672.518</v>
      </c>
      <c r="K422" s="51">
        <f t="shared" si="265"/>
        <v>2308.9210000000003</v>
      </c>
      <c r="L422" s="147" t="s">
        <v>732</v>
      </c>
    </row>
    <row r="423" spans="1:12" s="2" customFormat="1" ht="18.75" customHeight="1" x14ac:dyDescent="0.2">
      <c r="A423" s="163"/>
      <c r="B423" s="131" t="s">
        <v>5</v>
      </c>
      <c r="C423" s="7"/>
      <c r="D423" s="7"/>
      <c r="E423" s="51"/>
      <c r="F423" s="51"/>
      <c r="G423" s="51"/>
      <c r="H423" s="51"/>
      <c r="I423" s="51">
        <f t="shared" si="321"/>
        <v>0</v>
      </c>
      <c r="J423" s="51">
        <f t="shared" si="334"/>
        <v>0</v>
      </c>
      <c r="K423" s="51">
        <f t="shared" si="265"/>
        <v>0</v>
      </c>
      <c r="L423" s="39">
        <f t="shared" ref="L423:L424" si="336">IF(I423&gt;0,J423/I423*100,0)</f>
        <v>0</v>
      </c>
    </row>
    <row r="424" spans="1:12" s="2" customFormat="1" ht="18.75" customHeight="1" x14ac:dyDescent="0.2">
      <c r="A424" s="163" t="s">
        <v>728</v>
      </c>
      <c r="B424" s="113" t="s">
        <v>729</v>
      </c>
      <c r="C424" s="7"/>
      <c r="D424" s="7"/>
      <c r="E424" s="51"/>
      <c r="F424" s="51">
        <v>358.8</v>
      </c>
      <c r="G424" s="51"/>
      <c r="H424" s="51"/>
      <c r="I424" s="61">
        <f t="shared" ref="I424:I429" si="337">C424+E424</f>
        <v>0</v>
      </c>
      <c r="J424" s="61">
        <f t="shared" ref="J424" si="338">D424+F424</f>
        <v>358.8</v>
      </c>
      <c r="K424" s="61">
        <f t="shared" ref="K424" si="339">J424-I424</f>
        <v>358.8</v>
      </c>
      <c r="L424" s="39">
        <f t="shared" si="336"/>
        <v>0</v>
      </c>
    </row>
    <row r="425" spans="1:12" s="2" customFormat="1" ht="30" x14ac:dyDescent="0.2">
      <c r="A425" s="163" t="s">
        <v>458</v>
      </c>
      <c r="B425" s="113" t="s">
        <v>280</v>
      </c>
      <c r="C425" s="7"/>
      <c r="D425" s="7"/>
      <c r="E425" s="96">
        <v>363.59699999999998</v>
      </c>
      <c r="F425" s="96">
        <v>2313.7179999999998</v>
      </c>
      <c r="G425" s="96"/>
      <c r="H425" s="96"/>
      <c r="I425" s="61">
        <f t="shared" si="337"/>
        <v>363.59699999999998</v>
      </c>
      <c r="J425" s="61">
        <f t="shared" si="334"/>
        <v>2313.7179999999998</v>
      </c>
      <c r="K425" s="61">
        <f t="shared" si="265"/>
        <v>1950.1209999999999</v>
      </c>
      <c r="L425" s="147" t="s">
        <v>731</v>
      </c>
    </row>
    <row r="426" spans="1:12" s="2" customFormat="1" ht="26.25" customHeight="1" x14ac:dyDescent="0.2">
      <c r="A426" s="163" t="s">
        <v>459</v>
      </c>
      <c r="B426" s="18" t="s">
        <v>460</v>
      </c>
      <c r="C426" s="7"/>
      <c r="D426" s="7"/>
      <c r="E426" s="51">
        <v>129</v>
      </c>
      <c r="F426" s="51">
        <v>892.97799999999995</v>
      </c>
      <c r="G426" s="51"/>
      <c r="H426" s="51"/>
      <c r="I426" s="51">
        <f t="shared" si="337"/>
        <v>129</v>
      </c>
      <c r="J426" s="51">
        <f t="shared" si="334"/>
        <v>892.97799999999995</v>
      </c>
      <c r="K426" s="51">
        <f t="shared" si="265"/>
        <v>763.97799999999995</v>
      </c>
      <c r="L426" s="147" t="s">
        <v>730</v>
      </c>
    </row>
    <row r="427" spans="1:12" s="2" customFormat="1" ht="4.5" customHeight="1" x14ac:dyDescent="0.2">
      <c r="A427" s="163"/>
      <c r="B427" s="18"/>
      <c r="C427" s="7"/>
      <c r="D427" s="7"/>
      <c r="E427" s="51"/>
      <c r="F427" s="51"/>
      <c r="G427" s="51"/>
      <c r="H427" s="51"/>
      <c r="I427" s="51">
        <f t="shared" si="337"/>
        <v>0</v>
      </c>
      <c r="J427" s="51">
        <f t="shared" ref="J427:J429" si="340">D427+F427</f>
        <v>0</v>
      </c>
      <c r="K427" s="51">
        <f t="shared" ref="K427:K429" si="341">J427-I427</f>
        <v>0</v>
      </c>
      <c r="L427" s="39">
        <f t="shared" ref="L427:L434" si="342">IF(I427&gt;0,J427/I427*100,0)</f>
        <v>0</v>
      </c>
    </row>
    <row r="428" spans="1:12" s="2" customFormat="1" ht="20.25" customHeight="1" x14ac:dyDescent="0.2">
      <c r="A428" s="48" t="s">
        <v>461</v>
      </c>
      <c r="B428" s="21" t="s">
        <v>462</v>
      </c>
      <c r="C428" s="67">
        <f>C429</f>
        <v>31635.422999999999</v>
      </c>
      <c r="D428" s="67">
        <f t="shared" ref="D428:H428" si="343">D429</f>
        <v>44305</v>
      </c>
      <c r="E428" s="67">
        <f t="shared" si="343"/>
        <v>1121.5250000000001</v>
      </c>
      <c r="F428" s="67">
        <f t="shared" si="343"/>
        <v>0</v>
      </c>
      <c r="G428" s="67">
        <f t="shared" si="343"/>
        <v>1121.5250000000001</v>
      </c>
      <c r="H428" s="67">
        <f t="shared" si="343"/>
        <v>0</v>
      </c>
      <c r="I428" s="63">
        <f t="shared" si="337"/>
        <v>32756.948</v>
      </c>
      <c r="J428" s="63">
        <f t="shared" si="340"/>
        <v>44305</v>
      </c>
      <c r="K428" s="63">
        <f t="shared" si="341"/>
        <v>11548.052</v>
      </c>
      <c r="L428" s="66">
        <f t="shared" si="342"/>
        <v>135.25374830402393</v>
      </c>
    </row>
    <row r="429" spans="1:12" s="2" customFormat="1" ht="24" customHeight="1" x14ac:dyDescent="0.2">
      <c r="A429" s="47" t="s">
        <v>463</v>
      </c>
      <c r="B429" s="111" t="s">
        <v>464</v>
      </c>
      <c r="C429" s="7">
        <v>31635.422999999999</v>
      </c>
      <c r="D429" s="7">
        <v>44305</v>
      </c>
      <c r="E429" s="51">
        <v>1121.5250000000001</v>
      </c>
      <c r="F429" s="51"/>
      <c r="G429" s="51">
        <v>1121.5250000000001</v>
      </c>
      <c r="H429" s="51"/>
      <c r="I429" s="51">
        <f t="shared" si="337"/>
        <v>32756.948</v>
      </c>
      <c r="J429" s="51">
        <f t="shared" si="340"/>
        <v>44305</v>
      </c>
      <c r="K429" s="51">
        <f t="shared" si="341"/>
        <v>11548.052</v>
      </c>
      <c r="L429" s="39">
        <f t="shared" si="342"/>
        <v>135.25374830402393</v>
      </c>
    </row>
    <row r="430" spans="1:12" s="2" customFormat="1" ht="6" customHeight="1" x14ac:dyDescent="0.2">
      <c r="A430" s="163"/>
      <c r="B430" s="18"/>
      <c r="C430" s="7"/>
      <c r="D430" s="7"/>
      <c r="E430" s="51"/>
      <c r="F430" s="51"/>
      <c r="G430" s="51"/>
      <c r="H430" s="51"/>
      <c r="I430" s="51">
        <f t="shared" ref="I430:I431" si="344">C430+E430</f>
        <v>0</v>
      </c>
      <c r="J430" s="51">
        <f t="shared" ref="J430:J431" si="345">D430+F430</f>
        <v>0</v>
      </c>
      <c r="K430" s="51">
        <f t="shared" ref="K430:K431" si="346">J430-I430</f>
        <v>0</v>
      </c>
      <c r="L430" s="39">
        <f t="shared" si="342"/>
        <v>0</v>
      </c>
    </row>
    <row r="431" spans="1:12" s="2" customFormat="1" ht="21" customHeight="1" x14ac:dyDescent="0.2">
      <c r="A431" s="48" t="s">
        <v>487</v>
      </c>
      <c r="B431" s="21" t="s">
        <v>488</v>
      </c>
      <c r="C431" s="67">
        <v>168.57499999999999</v>
      </c>
      <c r="D431" s="67">
        <v>44.908999999999999</v>
      </c>
      <c r="E431" s="51"/>
      <c r="F431" s="51"/>
      <c r="G431" s="51"/>
      <c r="H431" s="51"/>
      <c r="I431" s="63">
        <f t="shared" si="344"/>
        <v>168.57499999999999</v>
      </c>
      <c r="J431" s="63">
        <f t="shared" si="345"/>
        <v>44.908999999999999</v>
      </c>
      <c r="K431" s="63">
        <f t="shared" si="346"/>
        <v>-123.666</v>
      </c>
      <c r="L431" s="66">
        <f t="shared" si="342"/>
        <v>26.640367788818036</v>
      </c>
    </row>
    <row r="432" spans="1:12" s="2" customFormat="1" ht="6" customHeight="1" x14ac:dyDescent="0.2">
      <c r="A432" s="163"/>
      <c r="B432" s="18"/>
      <c r="C432" s="7"/>
      <c r="D432" s="7"/>
      <c r="E432" s="51"/>
      <c r="F432" s="51"/>
      <c r="G432" s="51"/>
      <c r="H432" s="51"/>
      <c r="I432" s="51"/>
      <c r="J432" s="51"/>
      <c r="K432" s="51"/>
      <c r="L432" s="66">
        <f t="shared" si="342"/>
        <v>0</v>
      </c>
    </row>
    <row r="433" spans="1:14" s="2" customFormat="1" x14ac:dyDescent="0.2">
      <c r="A433" s="48" t="s">
        <v>281</v>
      </c>
      <c r="B433" s="119" t="s">
        <v>465</v>
      </c>
      <c r="C433" s="67">
        <f>C434+C435</f>
        <v>389584.2</v>
      </c>
      <c r="D433" s="67">
        <f>D434+D435</f>
        <v>0</v>
      </c>
      <c r="E433" s="67">
        <f t="shared" ref="E433:H433" si="347">E434</f>
        <v>0</v>
      </c>
      <c r="F433" s="67">
        <f t="shared" si="347"/>
        <v>0</v>
      </c>
      <c r="G433" s="67">
        <f t="shared" si="347"/>
        <v>0</v>
      </c>
      <c r="H433" s="67">
        <f t="shared" si="347"/>
        <v>0</v>
      </c>
      <c r="I433" s="63">
        <f>C433+E433</f>
        <v>389584.2</v>
      </c>
      <c r="J433" s="63">
        <f t="shared" si="334"/>
        <v>0</v>
      </c>
      <c r="K433" s="63">
        <f t="shared" si="265"/>
        <v>-389584.2</v>
      </c>
      <c r="L433" s="66">
        <f t="shared" si="342"/>
        <v>0</v>
      </c>
    </row>
    <row r="434" spans="1:14" s="2" customFormat="1" ht="23.25" customHeight="1" x14ac:dyDescent="0.2">
      <c r="A434" s="163" t="s">
        <v>282</v>
      </c>
      <c r="B434" s="28" t="s">
        <v>118</v>
      </c>
      <c r="C434" s="7">
        <v>388584.2</v>
      </c>
      <c r="D434" s="7"/>
      <c r="E434" s="51"/>
      <c r="F434" s="51"/>
      <c r="G434" s="51"/>
      <c r="H434" s="51"/>
      <c r="I434" s="51">
        <f>C434+E434</f>
        <v>388584.2</v>
      </c>
      <c r="J434" s="51">
        <f t="shared" si="334"/>
        <v>0</v>
      </c>
      <c r="K434" s="51">
        <f t="shared" si="265"/>
        <v>-388584.2</v>
      </c>
      <c r="L434" s="66">
        <f t="shared" si="342"/>
        <v>0</v>
      </c>
    </row>
    <row r="435" spans="1:14" s="2" customFormat="1" ht="17.25" customHeight="1" x14ac:dyDescent="0.2">
      <c r="A435" s="163" t="s">
        <v>636</v>
      </c>
      <c r="B435" s="28" t="s">
        <v>582</v>
      </c>
      <c r="C435" s="7">
        <v>1000</v>
      </c>
      <c r="D435" s="7"/>
      <c r="E435" s="51"/>
      <c r="F435" s="51"/>
      <c r="G435" s="51"/>
      <c r="H435" s="51"/>
      <c r="I435" s="51">
        <f>C435+E435</f>
        <v>1000</v>
      </c>
      <c r="J435" s="51">
        <f t="shared" ref="J435" si="348">D435+F435</f>
        <v>0</v>
      </c>
      <c r="K435" s="51">
        <f t="shared" ref="K435" si="349">J435-I435</f>
        <v>-1000</v>
      </c>
      <c r="L435" s="39">
        <f>IF(I435&gt;0,J435/I435*100,0)</f>
        <v>0</v>
      </c>
    </row>
    <row r="436" spans="1:14" s="2" customFormat="1" ht="6.75" customHeight="1" x14ac:dyDescent="0.2">
      <c r="A436" s="163"/>
      <c r="B436" s="28"/>
      <c r="C436" s="7"/>
      <c r="D436" s="7"/>
      <c r="E436" s="51"/>
      <c r="F436" s="51"/>
      <c r="G436" s="51"/>
      <c r="H436" s="51"/>
      <c r="I436" s="51"/>
      <c r="J436" s="51"/>
      <c r="K436" s="51"/>
      <c r="L436" s="39">
        <f t="shared" ref="L436" si="350">IF(I436&gt;0,J436/I436*100,0)</f>
        <v>0</v>
      </c>
    </row>
    <row r="437" spans="1:14" s="2" customFormat="1" ht="45.75" customHeight="1" x14ac:dyDescent="0.2">
      <c r="A437" s="48" t="s">
        <v>466</v>
      </c>
      <c r="B437" s="120" t="s">
        <v>467</v>
      </c>
      <c r="C437" s="67">
        <f>C438</f>
        <v>10325.287</v>
      </c>
      <c r="D437" s="67">
        <f t="shared" ref="D437:H437" si="351">D438</f>
        <v>83002.98</v>
      </c>
      <c r="E437" s="67">
        <f t="shared" si="351"/>
        <v>51217.541000000005</v>
      </c>
      <c r="F437" s="67">
        <f t="shared" si="351"/>
        <v>17991.791000000001</v>
      </c>
      <c r="G437" s="67">
        <f t="shared" si="351"/>
        <v>51217.540999999997</v>
      </c>
      <c r="H437" s="67">
        <f t="shared" si="351"/>
        <v>17991.791000000001</v>
      </c>
      <c r="I437" s="63">
        <f t="shared" ref="I437:I445" si="352">C437+E437</f>
        <v>61542.828000000009</v>
      </c>
      <c r="J437" s="63">
        <f t="shared" ref="J437" si="353">D437+F437</f>
        <v>100994.77099999999</v>
      </c>
      <c r="K437" s="63">
        <f t="shared" ref="K437" si="354">J437-I437</f>
        <v>39451.942999999985</v>
      </c>
      <c r="L437" s="145">
        <f>IF(I437&gt;0,J437/I437*100,0)</f>
        <v>164.10485881474278</v>
      </c>
    </row>
    <row r="438" spans="1:14" s="2" customFormat="1" ht="22.5" customHeight="1" x14ac:dyDescent="0.2">
      <c r="A438" s="163" t="s">
        <v>468</v>
      </c>
      <c r="B438" s="18" t="s">
        <v>469</v>
      </c>
      <c r="C438" s="7">
        <v>10325.287</v>
      </c>
      <c r="D438" s="7">
        <v>83002.98</v>
      </c>
      <c r="E438" s="51">
        <v>51217.541000000005</v>
      </c>
      <c r="F438" s="51">
        <v>17991.791000000001</v>
      </c>
      <c r="G438" s="51">
        <v>51217.540999999997</v>
      </c>
      <c r="H438" s="51">
        <v>17991.791000000001</v>
      </c>
      <c r="I438" s="51">
        <f t="shared" si="352"/>
        <v>61542.828000000009</v>
      </c>
      <c r="J438" s="51">
        <f t="shared" si="334"/>
        <v>100994.77099999999</v>
      </c>
      <c r="K438" s="51">
        <f t="shared" si="265"/>
        <v>39451.942999999985</v>
      </c>
      <c r="L438" s="159">
        <f>IF(I438&gt;0,J438/I438*100,0)</f>
        <v>164.10485881474278</v>
      </c>
    </row>
    <row r="439" spans="1:14" s="2" customFormat="1" ht="6.75" customHeight="1" x14ac:dyDescent="0.2">
      <c r="A439" s="163"/>
      <c r="B439" s="18"/>
      <c r="C439" s="7"/>
      <c r="D439" s="7"/>
      <c r="E439" s="51"/>
      <c r="F439" s="51"/>
      <c r="G439" s="51"/>
      <c r="H439" s="51"/>
      <c r="I439" s="51"/>
      <c r="J439" s="51"/>
      <c r="K439" s="51"/>
      <c r="L439" s="57">
        <f t="shared" ref="L439:L441" si="355">IF(I439&gt;0,J439/I439*100,0)</f>
        <v>0</v>
      </c>
    </row>
    <row r="440" spans="1:14" s="2" customFormat="1" ht="48.75" customHeight="1" x14ac:dyDescent="0.2">
      <c r="A440" s="48" t="s">
        <v>470</v>
      </c>
      <c r="B440" s="120" t="s">
        <v>471</v>
      </c>
      <c r="C440" s="67">
        <v>73985.856</v>
      </c>
      <c r="D440" s="67">
        <v>153363.609</v>
      </c>
      <c r="E440" s="67">
        <v>109584.901</v>
      </c>
      <c r="F440" s="67">
        <v>203049.43099999998</v>
      </c>
      <c r="G440" s="67">
        <v>109584.901</v>
      </c>
      <c r="H440" s="67">
        <v>203049.43100000001</v>
      </c>
      <c r="I440" s="63">
        <f t="shared" si="352"/>
        <v>183570.75699999998</v>
      </c>
      <c r="J440" s="63">
        <f t="shared" si="334"/>
        <v>356413.04</v>
      </c>
      <c r="K440" s="63">
        <f t="shared" si="265"/>
        <v>172842.283</v>
      </c>
      <c r="L440" s="57">
        <f t="shared" si="355"/>
        <v>194.1556737165931</v>
      </c>
    </row>
    <row r="441" spans="1:14" s="2" customFormat="1" ht="7.5" customHeight="1" x14ac:dyDescent="0.2">
      <c r="A441" s="163"/>
      <c r="B441" s="32"/>
      <c r="C441" s="7"/>
      <c r="D441" s="7"/>
      <c r="E441" s="51"/>
      <c r="F441" s="51"/>
      <c r="G441" s="51"/>
      <c r="H441" s="51"/>
      <c r="I441" s="51">
        <f t="shared" si="352"/>
        <v>0</v>
      </c>
      <c r="J441" s="51">
        <f t="shared" si="334"/>
        <v>0</v>
      </c>
      <c r="K441" s="51">
        <f t="shared" si="265"/>
        <v>0</v>
      </c>
      <c r="L441" s="57">
        <f t="shared" si="355"/>
        <v>0</v>
      </c>
    </row>
    <row r="442" spans="1:14" s="2" customFormat="1" ht="23.25" customHeight="1" x14ac:dyDescent="0.2">
      <c r="A442" s="163"/>
      <c r="B442" s="21" t="s">
        <v>283</v>
      </c>
      <c r="C442" s="56">
        <f>C204+C209+C263+C274+C317+C327+C348+C359+C363+C378+C395+C412+C416+C428+C433+C437+C440+C431+C392</f>
        <v>4618489.1099999994</v>
      </c>
      <c r="D442" s="56">
        <f>D204+D209+D263+D274+D317+D327+D348+D359+D363+D378+D395+D412+D416+D428+D433+D437+D440+D431+D392</f>
        <v>5504718.2810000014</v>
      </c>
      <c r="E442" s="56">
        <f>E204+E209+E263+E274+E317+E327+E348+E359+E363+E378+E395+E416+E421+E428+E437+E440+E392+E412</f>
        <v>2320134.6750000007</v>
      </c>
      <c r="F442" s="56">
        <f>F204+F209+F263+F274+F317+F327+F348+F359+F363+F378+F395+F416+F421+F428+F437+F440+F392+F412+F410</f>
        <v>1762869.6120000002</v>
      </c>
      <c r="G442" s="67">
        <f>G204+G209+G263+G274+G317+G327+G348+G359+G363+G378+G395+G412+G416+G428+G433+G437+G440+G392</f>
        <v>2035074.0669999998</v>
      </c>
      <c r="H442" s="67">
        <f>H204+H209+H263+H274+H317+H327+H348+H359+H363+H378+H395+H412+H416+H428+H433+H437+H440+H392</f>
        <v>1417428.577</v>
      </c>
      <c r="I442" s="49">
        <f t="shared" si="352"/>
        <v>6938623.7850000001</v>
      </c>
      <c r="J442" s="49">
        <f t="shared" si="334"/>
        <v>7267587.8930000011</v>
      </c>
      <c r="K442" s="49">
        <f t="shared" si="265"/>
        <v>328964.10800000094</v>
      </c>
      <c r="L442" s="57">
        <f>IF(I442&gt;0,J442/I442*100,0)</f>
        <v>104.74105699045336</v>
      </c>
    </row>
    <row r="443" spans="1:14" s="2" customFormat="1" ht="7.5" customHeight="1" x14ac:dyDescent="0.2">
      <c r="A443" s="163"/>
      <c r="B443" s="23"/>
      <c r="C443" s="7"/>
      <c r="D443" s="7"/>
      <c r="E443" s="51"/>
      <c r="F443" s="51"/>
      <c r="G443" s="51"/>
      <c r="H443" s="51"/>
      <c r="I443" s="51">
        <f t="shared" si="352"/>
        <v>0</v>
      </c>
      <c r="J443" s="51">
        <f t="shared" si="334"/>
        <v>0</v>
      </c>
      <c r="K443" s="51"/>
      <c r="L443" s="57">
        <f t="shared" ref="L443" si="356">IF(I443&gt;0,J443/I443*100,0)</f>
        <v>0</v>
      </c>
    </row>
    <row r="444" spans="1:14" s="12" customFormat="1" ht="24" customHeight="1" x14ac:dyDescent="0.2">
      <c r="A444" s="42"/>
      <c r="B444" s="33" t="s">
        <v>284</v>
      </c>
      <c r="C444" s="49"/>
      <c r="D444" s="49"/>
      <c r="E444" s="49">
        <f>E445</f>
        <v>-37.131999999999998</v>
      </c>
      <c r="F444" s="49">
        <f>F445</f>
        <v>-31.832000000000001</v>
      </c>
      <c r="G444" s="49"/>
      <c r="H444" s="49"/>
      <c r="I444" s="49">
        <f t="shared" si="352"/>
        <v>-37.131999999999998</v>
      </c>
      <c r="J444" s="49">
        <f t="shared" si="334"/>
        <v>-31.832000000000001</v>
      </c>
      <c r="K444" s="49">
        <f t="shared" si="265"/>
        <v>5.2999999999999972</v>
      </c>
      <c r="L444" s="57">
        <f>J444/I444*100</f>
        <v>85.726597005278478</v>
      </c>
    </row>
    <row r="445" spans="1:14" s="12" customFormat="1" ht="46.5" customHeight="1" x14ac:dyDescent="0.2">
      <c r="A445" s="47" t="s">
        <v>472</v>
      </c>
      <c r="B445" s="29" t="s">
        <v>567</v>
      </c>
      <c r="C445" s="51"/>
      <c r="D445" s="51"/>
      <c r="E445" s="51">
        <f>E447</f>
        <v>-37.131999999999998</v>
      </c>
      <c r="F445" s="51">
        <f>F447</f>
        <v>-31.832000000000001</v>
      </c>
      <c r="G445" s="51"/>
      <c r="H445" s="51"/>
      <c r="I445" s="51">
        <f t="shared" si="352"/>
        <v>-37.131999999999998</v>
      </c>
      <c r="J445" s="51">
        <f t="shared" si="334"/>
        <v>-31.832000000000001</v>
      </c>
      <c r="K445" s="51">
        <f t="shared" si="265"/>
        <v>5.2999999999999972</v>
      </c>
      <c r="L445" s="65">
        <f t="shared" ref="L445:L447" si="357">J445/I445*100</f>
        <v>85.726597005278478</v>
      </c>
    </row>
    <row r="446" spans="1:14" s="12" customFormat="1" ht="21" customHeight="1" x14ac:dyDescent="0.2">
      <c r="A446" s="47"/>
      <c r="B446" s="137" t="s">
        <v>5</v>
      </c>
      <c r="C446" s="51"/>
      <c r="D446" s="51"/>
      <c r="E446" s="51"/>
      <c r="F446" s="51"/>
      <c r="G446" s="51"/>
      <c r="H446" s="51"/>
      <c r="I446" s="51"/>
      <c r="J446" s="51"/>
      <c r="K446" s="51">
        <f t="shared" si="265"/>
        <v>0</v>
      </c>
      <c r="L446" s="65"/>
    </row>
    <row r="447" spans="1:14" s="2" customFormat="1" ht="19.5" customHeight="1" x14ac:dyDescent="0.2">
      <c r="A447" s="163" t="s">
        <v>473</v>
      </c>
      <c r="B447" s="109" t="s">
        <v>474</v>
      </c>
      <c r="C447" s="51"/>
      <c r="D447" s="51"/>
      <c r="E447" s="51">
        <v>-37.131999999999998</v>
      </c>
      <c r="F447" s="51">
        <v>-31.832000000000001</v>
      </c>
      <c r="G447" s="51"/>
      <c r="H447" s="51"/>
      <c r="I447" s="51">
        <f t="shared" ref="I447:I484" si="358">C447+E447</f>
        <v>-37.131999999999998</v>
      </c>
      <c r="J447" s="51">
        <f t="shared" ref="J447:J451" si="359">D447+F447</f>
        <v>-31.832000000000001</v>
      </c>
      <c r="K447" s="51">
        <f>J447-I447</f>
        <v>5.2999999999999972</v>
      </c>
      <c r="L447" s="65">
        <f t="shared" si="357"/>
        <v>85.726597005278478</v>
      </c>
      <c r="M447" s="143"/>
    </row>
    <row r="448" spans="1:14" s="154" customFormat="1" ht="8.25" customHeight="1" x14ac:dyDescent="0.2">
      <c r="A448" s="150"/>
      <c r="B448" s="151"/>
      <c r="C448" s="152"/>
      <c r="D448" s="152"/>
      <c r="E448" s="152"/>
      <c r="F448" s="152"/>
      <c r="G448" s="152"/>
      <c r="H448" s="152"/>
      <c r="I448" s="152"/>
      <c r="J448" s="152"/>
      <c r="K448" s="152"/>
      <c r="L448" s="153"/>
      <c r="M448" s="166"/>
      <c r="N448" s="167"/>
    </row>
    <row r="449" spans="1:15" s="2" customFormat="1" ht="25.5" customHeight="1" x14ac:dyDescent="0.2">
      <c r="A449" s="16"/>
      <c r="B449" s="34" t="s">
        <v>285</v>
      </c>
      <c r="C449" s="56">
        <f>-C450</f>
        <v>-1518541.3970000001</v>
      </c>
      <c r="D449" s="56">
        <f>-D450</f>
        <v>-1448351.2480000001</v>
      </c>
      <c r="E449" s="56">
        <f t="shared" ref="E449:H449" si="360">-E450</f>
        <v>1959346.9669999999</v>
      </c>
      <c r="F449" s="56">
        <f>-F450</f>
        <v>1308785.7419999999</v>
      </c>
      <c r="G449" s="56">
        <f>-G450</f>
        <v>1931167.179</v>
      </c>
      <c r="H449" s="56">
        <f t="shared" si="360"/>
        <v>1329334.821</v>
      </c>
      <c r="I449" s="49">
        <f t="shared" si="358"/>
        <v>440805.56999999983</v>
      </c>
      <c r="J449" s="49">
        <f t="shared" si="359"/>
        <v>-139565.50600000028</v>
      </c>
      <c r="K449" s="49">
        <f t="shared" ref="K449:K473" si="361">J449-I449</f>
        <v>-580371.07600000012</v>
      </c>
      <c r="L449" s="57"/>
      <c r="O449" s="64"/>
    </row>
    <row r="450" spans="1:15" s="2" customFormat="1" ht="24" customHeight="1" x14ac:dyDescent="0.2">
      <c r="A450" s="16"/>
      <c r="B450" s="25" t="s">
        <v>0</v>
      </c>
      <c r="C450" s="7">
        <f t="shared" ref="C450:G450" si="362">-(C451+C457+C463+C468)</f>
        <v>1518541.3970000001</v>
      </c>
      <c r="D450" s="7">
        <f t="shared" si="362"/>
        <v>1448351.2480000001</v>
      </c>
      <c r="E450" s="7">
        <f>-(E451+E457+E463+E468)</f>
        <v>-1959346.9669999999</v>
      </c>
      <c r="F450" s="7">
        <f t="shared" si="362"/>
        <v>-1308785.7419999999</v>
      </c>
      <c r="G450" s="7">
        <f t="shared" si="362"/>
        <v>-1931167.179</v>
      </c>
      <c r="H450" s="7">
        <f>-(H451+H457+H463+H468)</f>
        <v>-1329334.821</v>
      </c>
      <c r="I450" s="51">
        <f t="shared" si="358"/>
        <v>-440805.56999999983</v>
      </c>
      <c r="J450" s="51">
        <f t="shared" si="359"/>
        <v>139565.50600000028</v>
      </c>
      <c r="K450" s="51">
        <f>J450-I450</f>
        <v>580371.07600000012</v>
      </c>
      <c r="L450" s="39">
        <f>IF(I450&gt;0,J450/I450*100,0)</f>
        <v>0</v>
      </c>
      <c r="M450" s="64"/>
    </row>
    <row r="451" spans="1:15" s="2" customFormat="1" ht="32.25" customHeight="1" x14ac:dyDescent="0.2">
      <c r="A451" s="16"/>
      <c r="B451" s="34" t="s">
        <v>17</v>
      </c>
      <c r="C451" s="49">
        <f>C452+C454+C453+C455</f>
        <v>99998.913</v>
      </c>
      <c r="D451" s="49">
        <f>D452+D454+D453+D455</f>
        <v>100000.272</v>
      </c>
      <c r="E451" s="49">
        <f t="shared" ref="E451:H451" si="363">E452+E454</f>
        <v>0</v>
      </c>
      <c r="F451" s="49">
        <f t="shared" si="363"/>
        <v>0</v>
      </c>
      <c r="G451" s="49">
        <f t="shared" si="363"/>
        <v>0</v>
      </c>
      <c r="H451" s="49">
        <f t="shared" si="363"/>
        <v>0</v>
      </c>
      <c r="I451" s="51">
        <f t="shared" si="358"/>
        <v>99998.913</v>
      </c>
      <c r="J451" s="51">
        <f t="shared" si="359"/>
        <v>100000.272</v>
      </c>
      <c r="K451" s="51">
        <f t="shared" ref="K451:K458" si="364">J451-I451</f>
        <v>1.3589999999967404</v>
      </c>
      <c r="L451" s="39">
        <f>IF(I451&gt;0,J451/I451*100,0)</f>
        <v>100.00135901477249</v>
      </c>
      <c r="M451" s="64"/>
    </row>
    <row r="452" spans="1:15" s="2" customFormat="1" ht="24" customHeight="1" x14ac:dyDescent="0.2">
      <c r="A452" s="16"/>
      <c r="B452" s="25" t="s">
        <v>637</v>
      </c>
      <c r="C452" s="51">
        <v>60000</v>
      </c>
      <c r="D452" s="51">
        <v>99929.600000000006</v>
      </c>
      <c r="E452" s="51"/>
      <c r="F452" s="51"/>
      <c r="G452" s="51"/>
      <c r="H452" s="51"/>
      <c r="I452" s="51">
        <f t="shared" ref="I452:I461" si="365">C452+E452</f>
        <v>60000</v>
      </c>
      <c r="J452" s="51">
        <f t="shared" ref="J452:J454" si="366">D452+F452</f>
        <v>99929.600000000006</v>
      </c>
      <c r="K452" s="51">
        <f t="shared" si="364"/>
        <v>39929.600000000006</v>
      </c>
      <c r="L452" s="39">
        <f t="shared" ref="L452:L453" si="367">J452/I452*100</f>
        <v>166.54933333333335</v>
      </c>
      <c r="M452" s="64"/>
    </row>
    <row r="453" spans="1:15" s="2" customFormat="1" ht="24" customHeight="1" x14ac:dyDescent="0.2">
      <c r="A453" s="16"/>
      <c r="B453" s="25" t="s">
        <v>591</v>
      </c>
      <c r="C453" s="51">
        <v>396472.22100000002</v>
      </c>
      <c r="D453" s="51">
        <v>249963.995</v>
      </c>
      <c r="E453" s="51"/>
      <c r="F453" s="51"/>
      <c r="G453" s="51"/>
      <c r="H453" s="51"/>
      <c r="I453" s="51">
        <f t="shared" ref="I453" si="368">C453+E453</f>
        <v>396472.22100000002</v>
      </c>
      <c r="J453" s="51">
        <f t="shared" ref="J453" si="369">D453+F453</f>
        <v>249963.995</v>
      </c>
      <c r="K453" s="51">
        <f t="shared" ref="K453" si="370">J453-I453</f>
        <v>-146508.22600000002</v>
      </c>
      <c r="L453" s="39">
        <f t="shared" si="367"/>
        <v>63.047038798715739</v>
      </c>
      <c r="M453" s="64"/>
    </row>
    <row r="454" spans="1:15" s="2" customFormat="1" ht="22.5" customHeight="1" x14ac:dyDescent="0.2">
      <c r="A454" s="16"/>
      <c r="B454" s="25" t="s">
        <v>83</v>
      </c>
      <c r="C454" s="51">
        <v>-60000</v>
      </c>
      <c r="D454" s="51">
        <v>-99929.600000000006</v>
      </c>
      <c r="E454" s="51"/>
      <c r="F454" s="51"/>
      <c r="G454" s="51"/>
      <c r="H454" s="51"/>
      <c r="I454" s="51">
        <f t="shared" si="365"/>
        <v>-60000</v>
      </c>
      <c r="J454" s="51">
        <f t="shared" si="366"/>
        <v>-99929.600000000006</v>
      </c>
      <c r="K454" s="51">
        <f t="shared" si="364"/>
        <v>-39929.600000000006</v>
      </c>
      <c r="L454" s="39">
        <f>J454/I454*100</f>
        <v>166.54933333333335</v>
      </c>
      <c r="M454" s="64"/>
    </row>
    <row r="455" spans="1:15" s="2" customFormat="1" ht="22.5" customHeight="1" x14ac:dyDescent="0.2">
      <c r="A455" s="16"/>
      <c r="B455" s="25" t="s">
        <v>592</v>
      </c>
      <c r="C455" s="51">
        <v>-296473.30800000002</v>
      </c>
      <c r="D455" s="51">
        <v>-149963.723</v>
      </c>
      <c r="E455" s="51"/>
      <c r="F455" s="51"/>
      <c r="G455" s="51"/>
      <c r="H455" s="51"/>
      <c r="I455" s="51">
        <f t="shared" ref="I455" si="371">C455+E455</f>
        <v>-296473.30800000002</v>
      </c>
      <c r="J455" s="51">
        <f t="shared" ref="J455" si="372">D455+F455</f>
        <v>-149963.723</v>
      </c>
      <c r="K455" s="51">
        <f t="shared" ref="K455" si="373">J455-I455</f>
        <v>146509.58500000002</v>
      </c>
      <c r="L455" s="39">
        <f>J455/I455*100</f>
        <v>50.582537770988814</v>
      </c>
      <c r="M455" s="64"/>
    </row>
    <row r="456" spans="1:15" s="2" customFormat="1" ht="3" customHeight="1" x14ac:dyDescent="0.2">
      <c r="A456" s="16"/>
      <c r="B456" s="25"/>
      <c r="C456" s="51"/>
      <c r="D456" s="51"/>
      <c r="E456" s="51"/>
      <c r="F456" s="51"/>
      <c r="G456" s="51"/>
      <c r="H456" s="51"/>
      <c r="I456" s="51"/>
      <c r="J456" s="51"/>
      <c r="K456" s="51"/>
      <c r="L456" s="39"/>
      <c r="M456" s="64"/>
    </row>
    <row r="457" spans="1:15" s="2" customFormat="1" ht="28.5" customHeight="1" x14ac:dyDescent="0.2">
      <c r="A457" s="16"/>
      <c r="B457" s="34" t="s">
        <v>514</v>
      </c>
      <c r="C457" s="49">
        <f>C458+C460-C459+C461</f>
        <v>-1618540.31</v>
      </c>
      <c r="D457" s="49">
        <f t="shared" ref="D457:H457" si="374">D458+D460-D459+D461</f>
        <v>-1548351.52</v>
      </c>
      <c r="E457" s="49">
        <f t="shared" si="374"/>
        <v>1963971.65</v>
      </c>
      <c r="F457" s="49">
        <f t="shared" si="374"/>
        <v>1311730.6169999999</v>
      </c>
      <c r="G457" s="49">
        <f t="shared" si="374"/>
        <v>1935791.862</v>
      </c>
      <c r="H457" s="49">
        <f t="shared" si="374"/>
        <v>1332279.696</v>
      </c>
      <c r="I457" s="49">
        <f t="shared" si="365"/>
        <v>345431.33999999985</v>
      </c>
      <c r="J457" s="49">
        <f>D457+F457</f>
        <v>-236620.90300000017</v>
      </c>
      <c r="K457" s="49">
        <f t="shared" si="364"/>
        <v>-582052.24300000002</v>
      </c>
      <c r="L457" s="39"/>
      <c r="M457" s="64"/>
    </row>
    <row r="458" spans="1:15" s="2" customFormat="1" ht="24" customHeight="1" x14ac:dyDescent="0.2">
      <c r="A458" s="16"/>
      <c r="B458" s="25" t="s">
        <v>19</v>
      </c>
      <c r="C458" s="51">
        <v>467457.95799999998</v>
      </c>
      <c r="D458" s="51">
        <v>173458.18900000001</v>
      </c>
      <c r="E458" s="51">
        <v>148030.87700000001</v>
      </c>
      <c r="F458" s="51">
        <v>96003.192999999999</v>
      </c>
      <c r="G458" s="51">
        <v>26540.763999999999</v>
      </c>
      <c r="H458" s="51">
        <v>3252.163</v>
      </c>
      <c r="I458" s="51">
        <f t="shared" si="365"/>
        <v>615488.83499999996</v>
      </c>
      <c r="J458" s="51">
        <f t="shared" ref="J458:J460" si="375">D458+F458</f>
        <v>269461.38199999998</v>
      </c>
      <c r="K458" s="51">
        <f t="shared" si="364"/>
        <v>-346027.45299999998</v>
      </c>
      <c r="L458" s="39">
        <f t="shared" ref="L458:L459" si="376">IF(I458&gt;0,J458/I458*100,0)</f>
        <v>43.780060120830619</v>
      </c>
      <c r="M458" s="64"/>
    </row>
    <row r="459" spans="1:15" s="2" customFormat="1" ht="24" customHeight="1" x14ac:dyDescent="0.2">
      <c r="A459" s="16"/>
      <c r="B459" s="25" t="s">
        <v>20</v>
      </c>
      <c r="C459" s="51">
        <v>173458.18900000001</v>
      </c>
      <c r="D459" s="51">
        <v>374604.11</v>
      </c>
      <c r="E459" s="51">
        <v>96003.192999999999</v>
      </c>
      <c r="F459" s="51">
        <v>130938.394</v>
      </c>
      <c r="G459" s="51">
        <v>3252.163</v>
      </c>
      <c r="H459" s="51">
        <v>18178.065999999999</v>
      </c>
      <c r="I459" s="51">
        <f t="shared" si="365"/>
        <v>269461.38199999998</v>
      </c>
      <c r="J459" s="51">
        <f t="shared" si="375"/>
        <v>505542.50399999996</v>
      </c>
      <c r="K459" s="51">
        <f>J459-I459</f>
        <v>236081.12199999997</v>
      </c>
      <c r="L459" s="39">
        <f t="shared" si="376"/>
        <v>187.61222860498802</v>
      </c>
      <c r="M459" s="64"/>
    </row>
    <row r="460" spans="1:15" s="2" customFormat="1" ht="22.5" customHeight="1" x14ac:dyDescent="0.2">
      <c r="A460" s="16"/>
      <c r="B460" s="25" t="s">
        <v>11</v>
      </c>
      <c r="C460" s="51">
        <v>-36.817999999999998</v>
      </c>
      <c r="D460" s="51"/>
      <c r="E460" s="51">
        <v>-559.29499999999996</v>
      </c>
      <c r="F460" s="51">
        <v>-539.78099999999995</v>
      </c>
      <c r="G460" s="51"/>
      <c r="H460" s="51"/>
      <c r="I460" s="51">
        <f t="shared" si="365"/>
        <v>-596.11299999999994</v>
      </c>
      <c r="J460" s="51">
        <f t="shared" si="375"/>
        <v>-539.78099999999995</v>
      </c>
      <c r="K460" s="51">
        <f t="shared" ref="K460:K461" si="377">J460-I460</f>
        <v>56.331999999999994</v>
      </c>
      <c r="L460" s="39">
        <f>J460/I460*100</f>
        <v>90.550113820701782</v>
      </c>
      <c r="M460" s="64"/>
    </row>
    <row r="461" spans="1:15" s="2" customFormat="1" ht="35.25" customHeight="1" x14ac:dyDescent="0.2">
      <c r="A461" s="16"/>
      <c r="B461" s="25" t="s">
        <v>55</v>
      </c>
      <c r="C461" s="51">
        <v>-1912503.2609999999</v>
      </c>
      <c r="D461" s="51">
        <v>-1347205.5989999999</v>
      </c>
      <c r="E461" s="51">
        <v>1912503.2609999999</v>
      </c>
      <c r="F461" s="51">
        <v>1347205.5989999999</v>
      </c>
      <c r="G461" s="51">
        <v>1912503.2609999999</v>
      </c>
      <c r="H461" s="51">
        <v>1347205.5989999999</v>
      </c>
      <c r="I461" s="51">
        <f t="shared" si="365"/>
        <v>0</v>
      </c>
      <c r="J461" s="51">
        <f>D461+F461</f>
        <v>0</v>
      </c>
      <c r="K461" s="51">
        <f t="shared" si="377"/>
        <v>0</v>
      </c>
      <c r="L461" s="39">
        <f t="shared" ref="L461" si="378">IF(I461&gt;0,J461/I461*100,0)</f>
        <v>0</v>
      </c>
      <c r="M461" s="64"/>
    </row>
    <row r="462" spans="1:15" s="2" customFormat="1" ht="2.4500000000000002" customHeight="1" x14ac:dyDescent="0.2">
      <c r="A462" s="16"/>
      <c r="B462" s="25"/>
      <c r="C462" s="51"/>
      <c r="D462" s="51"/>
      <c r="E462" s="51"/>
      <c r="F462" s="51"/>
      <c r="G462" s="51"/>
      <c r="H462" s="51"/>
      <c r="I462" s="51"/>
      <c r="J462" s="51"/>
      <c r="K462" s="51"/>
      <c r="L462" s="39"/>
      <c r="M462" s="64"/>
    </row>
    <row r="463" spans="1:15" s="2" customFormat="1" ht="24" customHeight="1" x14ac:dyDescent="0.2">
      <c r="A463" s="16"/>
      <c r="B463" s="34" t="s">
        <v>510</v>
      </c>
      <c r="C463" s="7"/>
      <c r="D463" s="7"/>
      <c r="E463" s="67">
        <f>E464</f>
        <v>-698.18299999999999</v>
      </c>
      <c r="F463" s="67">
        <f>F464</f>
        <v>0</v>
      </c>
      <c r="G463" s="67">
        <f>G464</f>
        <v>-698.18299999999999</v>
      </c>
      <c r="H463" s="67">
        <f>H464</f>
        <v>0</v>
      </c>
      <c r="I463" s="63">
        <f t="shared" ref="I463:I465" si="379">C463+E463</f>
        <v>-698.18299999999999</v>
      </c>
      <c r="J463" s="63">
        <f t="shared" ref="J463:J465" si="380">D463+F463</f>
        <v>0</v>
      </c>
      <c r="K463" s="63">
        <f t="shared" si="361"/>
        <v>698.18299999999999</v>
      </c>
      <c r="L463" s="66">
        <f t="shared" ref="L463:L465" si="381">J463/I463*100</f>
        <v>0</v>
      </c>
      <c r="M463" s="64"/>
    </row>
    <row r="464" spans="1:15" s="2" customFormat="1" ht="21" customHeight="1" x14ac:dyDescent="0.2">
      <c r="A464" s="16"/>
      <c r="B464" s="34" t="s">
        <v>557</v>
      </c>
      <c r="C464" s="7"/>
      <c r="D464" s="7"/>
      <c r="E464" s="67">
        <f>E465+E466</f>
        <v>-698.18299999999999</v>
      </c>
      <c r="F464" s="67">
        <f>F465+F466</f>
        <v>0</v>
      </c>
      <c r="G464" s="67">
        <f>G465+G466</f>
        <v>-698.18299999999999</v>
      </c>
      <c r="H464" s="67">
        <f>H465+H466</f>
        <v>0</v>
      </c>
      <c r="I464" s="63">
        <f t="shared" ref="I464" si="382">C464+E464</f>
        <v>-698.18299999999999</v>
      </c>
      <c r="J464" s="63">
        <f t="shared" ref="J464" si="383">D464+F464</f>
        <v>0</v>
      </c>
      <c r="K464" s="63">
        <f t="shared" ref="K464" si="384">J464-I464</f>
        <v>698.18299999999999</v>
      </c>
      <c r="L464" s="66">
        <f t="shared" si="381"/>
        <v>0</v>
      </c>
      <c r="M464" s="64"/>
    </row>
    <row r="465" spans="1:13" s="2" customFormat="1" ht="24" customHeight="1" x14ac:dyDescent="0.2">
      <c r="A465" s="16"/>
      <c r="B465" s="25" t="s">
        <v>500</v>
      </c>
      <c r="C465" s="7"/>
      <c r="D465" s="7"/>
      <c r="E465" s="51" t="s">
        <v>568</v>
      </c>
      <c r="F465" s="51" t="s">
        <v>568</v>
      </c>
      <c r="G465" s="51" t="s">
        <v>568</v>
      </c>
      <c r="H465" s="51" t="s">
        <v>568</v>
      </c>
      <c r="I465" s="51">
        <f t="shared" si="379"/>
        <v>0</v>
      </c>
      <c r="J465" s="51">
        <f t="shared" si="380"/>
        <v>0</v>
      </c>
      <c r="K465" s="51">
        <f t="shared" si="361"/>
        <v>0</v>
      </c>
      <c r="L465" s="153" t="e">
        <f t="shared" si="381"/>
        <v>#DIV/0!</v>
      </c>
      <c r="M465" s="64"/>
    </row>
    <row r="466" spans="1:13" s="2" customFormat="1" ht="22.5" customHeight="1" x14ac:dyDescent="0.2">
      <c r="A466" s="16"/>
      <c r="B466" s="25" t="s">
        <v>497</v>
      </c>
      <c r="C466" s="7"/>
      <c r="D466" s="7"/>
      <c r="E466" s="51">
        <v>-698.18299999999999</v>
      </c>
      <c r="F466" s="51" t="s">
        <v>568</v>
      </c>
      <c r="G466" s="51">
        <v>-698.18299999999999</v>
      </c>
      <c r="H466" s="51" t="s">
        <v>568</v>
      </c>
      <c r="I466" s="51">
        <f t="shared" ref="I466" si="385">C466+E466</f>
        <v>-698.18299999999999</v>
      </c>
      <c r="J466" s="51">
        <f t="shared" ref="J466" si="386">D466+F466</f>
        <v>0</v>
      </c>
      <c r="K466" s="51">
        <f t="shared" ref="K466" si="387">J466-I466</f>
        <v>698.18299999999999</v>
      </c>
      <c r="L466" s="39">
        <f>J466/I466*100</f>
        <v>0</v>
      </c>
      <c r="M466" s="64"/>
    </row>
    <row r="467" spans="1:13" s="2" customFormat="1" ht="2.4500000000000002" customHeight="1" x14ac:dyDescent="0.2">
      <c r="A467" s="16"/>
      <c r="B467" s="25"/>
      <c r="C467" s="7"/>
      <c r="D467" s="7"/>
      <c r="E467" s="51"/>
      <c r="F467" s="51"/>
      <c r="G467" s="51"/>
      <c r="H467" s="51"/>
      <c r="I467" s="51"/>
      <c r="J467" s="51"/>
      <c r="K467" s="51"/>
      <c r="L467" s="39"/>
      <c r="M467" s="64"/>
    </row>
    <row r="468" spans="1:13" s="2" customFormat="1" ht="22.5" customHeight="1" x14ac:dyDescent="0.2">
      <c r="A468" s="16"/>
      <c r="B468" s="34" t="s">
        <v>511</v>
      </c>
      <c r="C468" s="51"/>
      <c r="D468" s="51"/>
      <c r="E468" s="63">
        <f>E469</f>
        <v>-3926.5</v>
      </c>
      <c r="F468" s="63">
        <f>F469</f>
        <v>-2944.875</v>
      </c>
      <c r="G468" s="63">
        <f t="shared" ref="G468:H468" si="388">G469</f>
        <v>-3926.5</v>
      </c>
      <c r="H468" s="63">
        <f t="shared" si="388"/>
        <v>-2944.875</v>
      </c>
      <c r="I468" s="63">
        <f t="shared" ref="I468:I471" si="389">C468+E468</f>
        <v>-3926.5</v>
      </c>
      <c r="J468" s="63">
        <f t="shared" ref="J468:J471" si="390">D468+F468</f>
        <v>-2944.875</v>
      </c>
      <c r="K468" s="63">
        <f t="shared" ref="K468:K471" si="391">J468-I468</f>
        <v>981.625</v>
      </c>
      <c r="L468" s="66">
        <f t="shared" ref="L468:L469" si="392">J468/I468*100</f>
        <v>75</v>
      </c>
    </row>
    <row r="469" spans="1:13" s="2" customFormat="1" ht="21.6" customHeight="1" x14ac:dyDescent="0.2">
      <c r="A469" s="16"/>
      <c r="B469" s="34" t="s">
        <v>512</v>
      </c>
      <c r="C469" s="51"/>
      <c r="D469" s="51"/>
      <c r="E469" s="63">
        <f>E470+E471</f>
        <v>-3926.5</v>
      </c>
      <c r="F469" s="63">
        <f>F470+F471</f>
        <v>-2944.875</v>
      </c>
      <c r="G469" s="63">
        <f t="shared" ref="G469:H469" si="393">G470+G471</f>
        <v>-3926.5</v>
      </c>
      <c r="H469" s="63">
        <f t="shared" si="393"/>
        <v>-2944.875</v>
      </c>
      <c r="I469" s="63">
        <f t="shared" si="389"/>
        <v>-3926.5</v>
      </c>
      <c r="J469" s="63">
        <f t="shared" si="390"/>
        <v>-2944.875</v>
      </c>
      <c r="K469" s="63">
        <f t="shared" si="391"/>
        <v>981.625</v>
      </c>
      <c r="L469" s="66">
        <f t="shared" si="392"/>
        <v>75</v>
      </c>
    </row>
    <row r="470" spans="1:13" s="2" customFormat="1" ht="21.75" customHeight="1" x14ac:dyDescent="0.2">
      <c r="A470" s="16"/>
      <c r="B470" s="25" t="s">
        <v>513</v>
      </c>
      <c r="C470" s="51"/>
      <c r="D470" s="51"/>
      <c r="E470" s="5" t="s">
        <v>568</v>
      </c>
      <c r="F470" s="5" t="s">
        <v>568</v>
      </c>
      <c r="G470" s="5" t="s">
        <v>568</v>
      </c>
      <c r="H470" s="5" t="s">
        <v>568</v>
      </c>
      <c r="I470" s="5">
        <f t="shared" si="389"/>
        <v>0</v>
      </c>
      <c r="J470" s="5">
        <f t="shared" si="390"/>
        <v>0</v>
      </c>
      <c r="K470" s="51">
        <f t="shared" si="391"/>
        <v>0</v>
      </c>
      <c r="L470" s="39"/>
    </row>
    <row r="471" spans="1:13" s="2" customFormat="1" ht="23.25" customHeight="1" x14ac:dyDescent="0.2">
      <c r="A471" s="16"/>
      <c r="B471" s="25" t="s">
        <v>497</v>
      </c>
      <c r="C471" s="51"/>
      <c r="D471" s="51"/>
      <c r="E471" s="51">
        <v>-3926.5</v>
      </c>
      <c r="F471" s="51">
        <v>-2944.875</v>
      </c>
      <c r="G471" s="51">
        <v>-3926.5</v>
      </c>
      <c r="H471" s="51">
        <v>-2944.875</v>
      </c>
      <c r="I471" s="51">
        <f t="shared" si="389"/>
        <v>-3926.5</v>
      </c>
      <c r="J471" s="51">
        <f t="shared" si="390"/>
        <v>-2944.875</v>
      </c>
      <c r="K471" s="51">
        <f t="shared" si="391"/>
        <v>981.625</v>
      </c>
      <c r="L471" s="39">
        <f>J471/I471*100</f>
        <v>75</v>
      </c>
    </row>
    <row r="472" spans="1:13" s="2" customFormat="1" ht="8.25" customHeight="1" x14ac:dyDescent="0.2">
      <c r="A472" s="16"/>
      <c r="B472" s="25"/>
      <c r="C472" s="51"/>
      <c r="D472" s="51"/>
      <c r="E472" s="51"/>
      <c r="F472" s="51"/>
      <c r="G472" s="51"/>
      <c r="H472" s="51"/>
      <c r="I472" s="51"/>
      <c r="J472" s="51"/>
      <c r="K472" s="51"/>
      <c r="L472" s="66">
        <f t="shared" ref="L472" si="394">IF(I472&gt;0,J472/I472*100,0)</f>
        <v>0</v>
      </c>
    </row>
    <row r="473" spans="1:13" s="2" customFormat="1" ht="21" customHeight="1" x14ac:dyDescent="0.2">
      <c r="A473" s="16"/>
      <c r="B473" s="34" t="s">
        <v>493</v>
      </c>
      <c r="C473" s="49">
        <v>40378.793000000005</v>
      </c>
      <c r="D473" s="49">
        <v>40378.793000000005</v>
      </c>
      <c r="E473" s="63">
        <v>7569.5579999999754</v>
      </c>
      <c r="F473" s="63">
        <v>2944.8749999999754</v>
      </c>
      <c r="G473" s="63">
        <v>7569.5579999999754</v>
      </c>
      <c r="H473" s="63">
        <v>2944.8749999999754</v>
      </c>
      <c r="I473" s="63">
        <f t="shared" si="358"/>
        <v>47948.350999999981</v>
      </c>
      <c r="J473" s="63">
        <f t="shared" ref="J473" si="395">D473+F473</f>
        <v>43323.667999999983</v>
      </c>
      <c r="K473" s="63">
        <f t="shared" si="361"/>
        <v>-4624.6829999999973</v>
      </c>
      <c r="L473" s="66">
        <f t="shared" ref="L473:L474" si="396">IF(I473&gt;0,J473/I473*100,0)</f>
        <v>90.354865384213113</v>
      </c>
    </row>
    <row r="474" spans="1:13" s="2" customFormat="1" ht="18" customHeight="1" x14ac:dyDescent="0.2">
      <c r="A474" s="16"/>
      <c r="B474" s="25" t="s">
        <v>498</v>
      </c>
      <c r="C474" s="49"/>
      <c r="D474" s="49"/>
      <c r="E474" s="63"/>
      <c r="F474" s="63"/>
      <c r="G474" s="51"/>
      <c r="H474" s="51"/>
      <c r="I474" s="63">
        <f t="shared" ref="I474:I477" si="397">C474+E474</f>
        <v>0</v>
      </c>
      <c r="J474" s="63">
        <f t="shared" ref="J474:J477" si="398">D474+F474</f>
        <v>0</v>
      </c>
      <c r="K474" s="51">
        <f t="shared" ref="K474:K478" si="399">J474-I474</f>
        <v>0</v>
      </c>
      <c r="L474" s="66">
        <f t="shared" si="396"/>
        <v>0</v>
      </c>
    </row>
    <row r="475" spans="1:13" s="2" customFormat="1" ht="16.5" customHeight="1" x14ac:dyDescent="0.2">
      <c r="A475" s="16"/>
      <c r="B475" s="32" t="s">
        <v>494</v>
      </c>
      <c r="C475" s="5" t="s">
        <v>568</v>
      </c>
      <c r="D475" s="5" t="s">
        <v>568</v>
      </c>
      <c r="E475" s="51"/>
      <c r="F475" s="51"/>
      <c r="G475" s="51"/>
      <c r="H475" s="51"/>
      <c r="I475" s="5" t="s">
        <v>568</v>
      </c>
      <c r="J475" s="5" t="s">
        <v>568</v>
      </c>
      <c r="K475" s="51">
        <f t="shared" si="399"/>
        <v>0</v>
      </c>
      <c r="L475" s="39"/>
    </row>
    <row r="476" spans="1:13" s="2" customFormat="1" ht="15.75" customHeight="1" x14ac:dyDescent="0.2">
      <c r="A476" s="16"/>
      <c r="B476" s="32" t="s">
        <v>495</v>
      </c>
      <c r="C476" s="5" t="s">
        <v>568</v>
      </c>
      <c r="D476" s="5" t="s">
        <v>568</v>
      </c>
      <c r="E476" s="51"/>
      <c r="F476" s="51"/>
      <c r="G476" s="51"/>
      <c r="H476" s="51"/>
      <c r="I476" s="5" t="s">
        <v>568</v>
      </c>
      <c r="J476" s="5" t="s">
        <v>568</v>
      </c>
      <c r="K476" s="51">
        <f t="shared" si="399"/>
        <v>0</v>
      </c>
      <c r="L476" s="39"/>
    </row>
    <row r="477" spans="1:13" s="2" customFormat="1" ht="21.75" customHeight="1" x14ac:dyDescent="0.2">
      <c r="A477" s="16"/>
      <c r="B477" s="25" t="s">
        <v>499</v>
      </c>
      <c r="C477" s="51"/>
      <c r="D477" s="51"/>
      <c r="E477" s="51">
        <v>-4624.683</v>
      </c>
      <c r="F477" s="51">
        <f>F478+F479</f>
        <v>-2944.875</v>
      </c>
      <c r="G477" s="51">
        <f>G478+G479</f>
        <v>-4624.683</v>
      </c>
      <c r="H477" s="51">
        <f>H478+H479</f>
        <v>-2944.875</v>
      </c>
      <c r="I477" s="51">
        <f t="shared" si="397"/>
        <v>-4624.683</v>
      </c>
      <c r="J477" s="51">
        <f t="shared" si="398"/>
        <v>-2944.875</v>
      </c>
      <c r="K477" s="51">
        <f t="shared" si="399"/>
        <v>1679.808</v>
      </c>
      <c r="L477" s="39">
        <f>J477/I477*100</f>
        <v>63.677337452102122</v>
      </c>
    </row>
    <row r="478" spans="1:13" s="2" customFormat="1" ht="23.25" customHeight="1" x14ac:dyDescent="0.2">
      <c r="A478" s="16"/>
      <c r="B478" s="32" t="s">
        <v>496</v>
      </c>
      <c r="C478" s="51"/>
      <c r="D478" s="51"/>
      <c r="E478" s="51" t="s">
        <v>568</v>
      </c>
      <c r="F478" s="5" t="s">
        <v>568</v>
      </c>
      <c r="G478" s="51" t="s">
        <v>568</v>
      </c>
      <c r="H478" s="5" t="s">
        <v>568</v>
      </c>
      <c r="I478" s="51" t="s">
        <v>568</v>
      </c>
      <c r="J478" s="5" t="s">
        <v>568</v>
      </c>
      <c r="K478" s="51">
        <f t="shared" si="399"/>
        <v>0</v>
      </c>
      <c r="L478" s="153" t="e">
        <f>IF(I478&gt;0,J478/I478*100,0)</f>
        <v>#DIV/0!</v>
      </c>
    </row>
    <row r="479" spans="1:13" s="2" customFormat="1" ht="22.5" customHeight="1" x14ac:dyDescent="0.2">
      <c r="A479" s="16"/>
      <c r="B479" s="32" t="s">
        <v>497</v>
      </c>
      <c r="C479" s="51"/>
      <c r="D479" s="51"/>
      <c r="E479" s="51">
        <v>-4624.683</v>
      </c>
      <c r="F479" s="51">
        <f t="shared" ref="F479" si="400">F466+F471</f>
        <v>-2944.875</v>
      </c>
      <c r="G479" s="51">
        <v>-4624.683</v>
      </c>
      <c r="H479" s="51">
        <v>-2944.875</v>
      </c>
      <c r="I479" s="51">
        <f t="shared" ref="I479" si="401">C479+E479</f>
        <v>-4624.683</v>
      </c>
      <c r="J479" s="51">
        <f t="shared" ref="J479" si="402">D479+F479</f>
        <v>-2944.875</v>
      </c>
      <c r="K479" s="51">
        <f t="shared" ref="K479" si="403">J479-I479</f>
        <v>1679.808</v>
      </c>
      <c r="L479" s="39">
        <f>J479/I479*100</f>
        <v>63.677337452102122</v>
      </c>
    </row>
    <row r="480" spans="1:13" s="2" customFormat="1" ht="21" customHeight="1" x14ac:dyDescent="0.2">
      <c r="A480" s="16"/>
      <c r="B480" s="34" t="s">
        <v>301</v>
      </c>
      <c r="C480" s="63">
        <v>40378.793000000005</v>
      </c>
      <c r="D480" s="63">
        <v>40378.793000000005</v>
      </c>
      <c r="E480" s="63">
        <f>E473+E477</f>
        <v>2944.8749999999754</v>
      </c>
      <c r="F480" s="63">
        <f>F473+F477</f>
        <v>-2.4556356947869062E-11</v>
      </c>
      <c r="G480" s="63">
        <f>G473+G478+G479</f>
        <v>2944.8749999999754</v>
      </c>
      <c r="H480" s="63">
        <f>H473+H477</f>
        <v>-2.4556356947869062E-11</v>
      </c>
      <c r="I480" s="63">
        <f>C480+E480</f>
        <v>43323.667999999983</v>
      </c>
      <c r="J480" s="63">
        <f>D480+F480</f>
        <v>40378.792999999983</v>
      </c>
      <c r="K480" s="63">
        <f>J480-I480</f>
        <v>-2944.875</v>
      </c>
      <c r="L480" s="66">
        <f t="shared" ref="L480" si="404">IF(I480&gt;0,J480/I480*100,0)</f>
        <v>93.202618485581596</v>
      </c>
    </row>
    <row r="481" spans="1:12" s="2" customFormat="1" ht="9" customHeight="1" x14ac:dyDescent="0.2">
      <c r="A481" s="16"/>
      <c r="B481" s="34"/>
      <c r="C481" s="63"/>
      <c r="D481" s="63"/>
      <c r="E481" s="51"/>
      <c r="F481" s="51"/>
      <c r="G481" s="51"/>
      <c r="H481" s="51"/>
      <c r="I481" s="63">
        <f t="shared" si="358"/>
        <v>0</v>
      </c>
      <c r="J481" s="63">
        <f t="shared" ref="J481:J484" si="405">D481+F481</f>
        <v>0</v>
      </c>
      <c r="K481" s="51">
        <f t="shared" ref="K481:K483" si="406">J481-I481</f>
        <v>0</v>
      </c>
      <c r="L481" s="39"/>
    </row>
    <row r="482" spans="1:12" s="2" customFormat="1" ht="19.5" customHeight="1" x14ac:dyDescent="0.2">
      <c r="A482" s="16"/>
      <c r="B482" s="34" t="s">
        <v>298</v>
      </c>
      <c r="C482" s="63"/>
      <c r="D482" s="63"/>
      <c r="E482" s="161" t="s">
        <v>568</v>
      </c>
      <c r="F482" s="161" t="s">
        <v>568</v>
      </c>
      <c r="G482" s="161" t="s">
        <v>568</v>
      </c>
      <c r="H482" s="161" t="s">
        <v>568</v>
      </c>
      <c r="I482" s="63">
        <f t="shared" ref="I482" si="407">C482+E482</f>
        <v>0</v>
      </c>
      <c r="J482" s="63">
        <f t="shared" ref="J482" si="408">D482+F482</f>
        <v>0</v>
      </c>
      <c r="K482" s="63">
        <f t="shared" si="406"/>
        <v>0</v>
      </c>
      <c r="L482" s="66"/>
    </row>
    <row r="483" spans="1:12" s="2" customFormat="1" ht="32.25" customHeight="1" x14ac:dyDescent="0.2">
      <c r="A483" s="16"/>
      <c r="B483" s="34" t="s">
        <v>558</v>
      </c>
      <c r="C483" s="51"/>
      <c r="D483" s="51"/>
      <c r="E483" s="162" t="s">
        <v>568</v>
      </c>
      <c r="F483" s="162" t="str">
        <f>E484</f>
        <v>0,000</v>
      </c>
      <c r="G483" s="162" t="str">
        <f>F484</f>
        <v>0,000</v>
      </c>
      <c r="H483" s="162" t="str">
        <f>G484</f>
        <v>0,000</v>
      </c>
      <c r="I483" s="63">
        <f t="shared" si="358"/>
        <v>0</v>
      </c>
      <c r="J483" s="63">
        <f t="shared" si="405"/>
        <v>0</v>
      </c>
      <c r="K483" s="63">
        <f t="shared" si="406"/>
        <v>0</v>
      </c>
      <c r="L483" s="146" t="e">
        <f>J483/I483*100</f>
        <v>#DIV/0!</v>
      </c>
    </row>
    <row r="484" spans="1:12" s="2" customFormat="1" ht="32.25" customHeight="1" x14ac:dyDescent="0.2">
      <c r="A484" s="16"/>
      <c r="B484" s="34" t="s">
        <v>559</v>
      </c>
      <c r="C484" s="122"/>
      <c r="D484" s="123"/>
      <c r="E484" s="161" t="s">
        <v>568</v>
      </c>
      <c r="F484" s="161" t="s">
        <v>568</v>
      </c>
      <c r="G484" s="161" t="s">
        <v>568</v>
      </c>
      <c r="H484" s="161" t="s">
        <v>568</v>
      </c>
      <c r="I484" s="63">
        <f t="shared" si="358"/>
        <v>0</v>
      </c>
      <c r="J484" s="63">
        <f t="shared" si="405"/>
        <v>0</v>
      </c>
      <c r="K484" s="124">
        <f>J484-I484</f>
        <v>0</v>
      </c>
      <c r="L484" s="146" t="e">
        <f>J484/I484*100</f>
        <v>#DIV/0!</v>
      </c>
    </row>
    <row r="485" spans="1:12" ht="5.25" customHeight="1" x14ac:dyDescent="0.25">
      <c r="B485" s="38"/>
      <c r="D485" s="11"/>
      <c r="E485" s="11"/>
      <c r="F485" s="11"/>
      <c r="G485" s="11"/>
      <c r="H485" s="11"/>
    </row>
    <row r="486" spans="1:12" ht="74.25" customHeight="1" x14ac:dyDescent="0.25">
      <c r="B486" s="38"/>
    </row>
    <row r="487" spans="1:12" ht="24" customHeight="1" x14ac:dyDescent="0.35">
      <c r="A487" s="184" t="s">
        <v>638</v>
      </c>
      <c r="B487" s="184"/>
      <c r="C487" s="184"/>
      <c r="D487" s="184"/>
      <c r="E487" s="184"/>
      <c r="F487" s="184"/>
      <c r="G487" s="184"/>
      <c r="H487" s="184"/>
      <c r="I487" s="184"/>
      <c r="J487" s="184"/>
      <c r="K487" s="184"/>
      <c r="L487" s="184"/>
    </row>
    <row r="488" spans="1:12" ht="23.25" x14ac:dyDescent="0.35">
      <c r="B488" s="183"/>
      <c r="C488" s="183"/>
      <c r="D488" s="183"/>
    </row>
    <row r="489" spans="1:12" x14ac:dyDescent="0.25">
      <c r="B489" s="38"/>
      <c r="C489" s="13"/>
      <c r="D489" s="14"/>
    </row>
    <row r="490" spans="1:12" ht="18.75" x14ac:dyDescent="0.3">
      <c r="B490" s="38" t="s">
        <v>13</v>
      </c>
      <c r="C490" s="182"/>
      <c r="D490" s="182"/>
    </row>
  </sheetData>
  <mergeCells count="18">
    <mergeCell ref="C490:D490"/>
    <mergeCell ref="B488:D488"/>
    <mergeCell ref="A487:L487"/>
    <mergeCell ref="A4:A6"/>
    <mergeCell ref="B4:B6"/>
    <mergeCell ref="C4:D5"/>
    <mergeCell ref="E4:F5"/>
    <mergeCell ref="G5:H5"/>
    <mergeCell ref="I5:I6"/>
    <mergeCell ref="M448:N448"/>
    <mergeCell ref="A1:L1"/>
    <mergeCell ref="A2:L2"/>
    <mergeCell ref="J3:L3"/>
    <mergeCell ref="L4:L6"/>
    <mergeCell ref="J5:J6"/>
    <mergeCell ref="I4:J4"/>
    <mergeCell ref="K4:K6"/>
    <mergeCell ref="G4:H4"/>
  </mergeCells>
  <phoneticPr fontId="0" type="noConversion"/>
  <printOptions horizontalCentered="1"/>
  <pageMargins left="0.35433070866141736" right="0.35433070866141736" top="0.23622047244094491" bottom="0.31496062992125984" header="0.19685039370078741" footer="0.15748031496062992"/>
  <pageSetup paperSize="9" scale="77"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Додаток</vt:lpstr>
      <vt:lpstr>Додаток!Заголовки_для_печати</vt:lpstr>
      <vt:lpstr>Додаток!Область_печати</vt:lpstr>
    </vt:vector>
  </TitlesOfParts>
  <Company>Intechservis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2025-02-25T06:40:36Z</cp:lastPrinted>
  <dcterms:created xsi:type="dcterms:W3CDTF">2001-02-06T12:26:11Z</dcterms:created>
  <dcterms:modified xsi:type="dcterms:W3CDTF">2025-02-25T06:57:28Z</dcterms:modified>
</cp:coreProperties>
</file>